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150" windowWidth="13050" windowHeight="11265"/>
  </bookViews>
  <sheets>
    <sheet name="Info" sheetId="12" r:id="rId1"/>
    <sheet name="LaKa" sheetId="10" r:id="rId2"/>
    <sheet name="LaKa (Beispiel)" sheetId="14" r:id="rId3"/>
    <sheet name="Tabellen" sheetId="11" r:id="rId4"/>
    <sheet name="optional" sheetId="13" state="hidden" r:id="rId5"/>
  </sheets>
  <definedNames>
    <definedName name="_xlnm.Print_Area" localSheetId="0">Info!$C$2:$K$134</definedName>
    <definedName name="_xlnm.Print_Area" localSheetId="1">LaKa!$B$3:$T$99,LaKa!$W$3:$AN$21</definedName>
    <definedName name="_xlnm.Print_Area" localSheetId="2">'LaKa (Beispiel)'!$B$3:$T$99,'LaKa (Beispiel)'!$W$3:$AN$21</definedName>
    <definedName name="_xlnm.Print_Area" localSheetId="3">Tabellen!$A$1:$O$55</definedName>
  </definedNames>
  <calcPr calcId="145621"/>
</workbook>
</file>

<file path=xl/calcChain.xml><?xml version="1.0" encoding="utf-8"?>
<calcChain xmlns="http://schemas.openxmlformats.org/spreadsheetml/2006/main">
  <c r="Q84" i="10" l="1"/>
  <c r="P12" i="10" l="1"/>
  <c r="I73" i="10"/>
  <c r="H75" i="10"/>
  <c r="H74" i="10"/>
  <c r="G75" i="10"/>
  <c r="G55" i="14" l="1"/>
  <c r="G56" i="14" s="1"/>
  <c r="E38" i="14"/>
  <c r="E38" i="10" l="1"/>
  <c r="E62" i="12" l="1"/>
  <c r="E63" i="12"/>
  <c r="F63" i="12" s="1"/>
  <c r="F62" i="12"/>
  <c r="F64" i="12" l="1"/>
  <c r="K2" i="12" s="1"/>
  <c r="B28" i="14"/>
  <c r="B28" i="10"/>
  <c r="B35" i="10"/>
  <c r="B32" i="10"/>
  <c r="Q24" i="14"/>
  <c r="Q23" i="14"/>
  <c r="Q22" i="14"/>
  <c r="Q21" i="14"/>
  <c r="Q20" i="14"/>
  <c r="Q19" i="14"/>
  <c r="Q18" i="14"/>
  <c r="Q17" i="14"/>
  <c r="Q16" i="14"/>
  <c r="Q15" i="14"/>
  <c r="Q14" i="14"/>
  <c r="Q13" i="14"/>
  <c r="Q12" i="14"/>
  <c r="Q24" i="10"/>
  <c r="Q23" i="10"/>
  <c r="Q22" i="10"/>
  <c r="Q21" i="10"/>
  <c r="Q20" i="10"/>
  <c r="Q19" i="10"/>
  <c r="Q18" i="10"/>
  <c r="Q17" i="10"/>
  <c r="Q16" i="10"/>
  <c r="Q15" i="10"/>
  <c r="Q14" i="10"/>
  <c r="Q13" i="10"/>
  <c r="Q12" i="10"/>
  <c r="H16" i="14"/>
  <c r="H16" i="10"/>
  <c r="B87" i="14" l="1"/>
  <c r="N86" i="14"/>
  <c r="J86" i="14"/>
  <c r="M85" i="14"/>
  <c r="B85" i="14"/>
  <c r="N84" i="14"/>
  <c r="M84" i="14"/>
  <c r="J84" i="14"/>
  <c r="B84" i="14"/>
  <c r="M83" i="14"/>
  <c r="B83" i="14"/>
  <c r="T82" i="14"/>
  <c r="M82" i="14"/>
  <c r="B82" i="14"/>
  <c r="T81" i="14"/>
  <c r="N81" i="14"/>
  <c r="M81" i="14"/>
  <c r="J81" i="14"/>
  <c r="B81" i="14"/>
  <c r="T80" i="14"/>
  <c r="N80" i="14"/>
  <c r="M80" i="14"/>
  <c r="J80" i="14"/>
  <c r="B80" i="14"/>
  <c r="T79" i="14"/>
  <c r="N79" i="14"/>
  <c r="M79" i="14"/>
  <c r="J79" i="14"/>
  <c r="B79" i="14"/>
  <c r="T78" i="14"/>
  <c r="N78" i="14"/>
  <c r="M78" i="14"/>
  <c r="J78" i="14"/>
  <c r="B78" i="14"/>
  <c r="T77" i="14"/>
  <c r="N77" i="14"/>
  <c r="M77" i="14"/>
  <c r="J77" i="14"/>
  <c r="B77" i="14"/>
  <c r="T76" i="14"/>
  <c r="M76" i="14"/>
  <c r="B76" i="14"/>
  <c r="T75" i="14"/>
  <c r="M75" i="14"/>
  <c r="B75" i="14"/>
  <c r="T74" i="14"/>
  <c r="M74" i="14"/>
  <c r="B74" i="14"/>
  <c r="T73" i="14"/>
  <c r="M73" i="14"/>
  <c r="M89" i="14" s="1"/>
  <c r="B73" i="14"/>
  <c r="B72" i="14"/>
  <c r="B71" i="14"/>
  <c r="S67" i="14"/>
  <c r="T58" i="14"/>
  <c r="T57" i="14"/>
  <c r="Q55" i="14"/>
  <c r="Q56" i="14" s="1"/>
  <c r="P55" i="14"/>
  <c r="P56" i="14" s="1"/>
  <c r="O55" i="14"/>
  <c r="O56" i="14" s="1"/>
  <c r="N55" i="14"/>
  <c r="N56" i="14" s="1"/>
  <c r="M55" i="14"/>
  <c r="M56" i="14" s="1"/>
  <c r="L55" i="14"/>
  <c r="K55" i="14"/>
  <c r="J55" i="14"/>
  <c r="I55" i="14"/>
  <c r="I56" i="14" s="1"/>
  <c r="H55" i="14"/>
  <c r="H56" i="14" s="1"/>
  <c r="F55" i="14"/>
  <c r="F58" i="14" s="1"/>
  <c r="T54" i="14"/>
  <c r="S54" i="14"/>
  <c r="T53" i="14"/>
  <c r="S53" i="14"/>
  <c r="S52" i="14"/>
  <c r="S51" i="14"/>
  <c r="S50" i="14"/>
  <c r="S49" i="14"/>
  <c r="S48" i="14"/>
  <c r="S47" i="14"/>
  <c r="S46" i="14"/>
  <c r="S45" i="14"/>
  <c r="S44" i="14"/>
  <c r="S43" i="14"/>
  <c r="S42" i="14"/>
  <c r="K73" i="14" s="1"/>
  <c r="S26" i="14"/>
  <c r="P24" i="14"/>
  <c r="I85" i="14" s="1"/>
  <c r="I24" i="14"/>
  <c r="P23" i="14"/>
  <c r="I84" i="14" s="1"/>
  <c r="I23" i="14"/>
  <c r="H23" i="14"/>
  <c r="P22" i="14"/>
  <c r="I83" i="14" s="1"/>
  <c r="I22" i="14"/>
  <c r="P21" i="14"/>
  <c r="I82" i="14" s="1"/>
  <c r="I21" i="14"/>
  <c r="P20" i="14"/>
  <c r="I81" i="14" s="1"/>
  <c r="I20" i="14"/>
  <c r="H20" i="14"/>
  <c r="P19" i="14"/>
  <c r="I80" i="14" s="1"/>
  <c r="I19" i="14"/>
  <c r="P18" i="14"/>
  <c r="I79" i="14" s="1"/>
  <c r="I18" i="14"/>
  <c r="P17" i="14"/>
  <c r="I78" i="14" s="1"/>
  <c r="I17" i="14"/>
  <c r="P16" i="14"/>
  <c r="I77" i="14" s="1"/>
  <c r="I16" i="14"/>
  <c r="T70" i="14"/>
  <c r="P15" i="14"/>
  <c r="I76" i="14" s="1"/>
  <c r="I15" i="14"/>
  <c r="P14" i="14"/>
  <c r="I75" i="14" s="1"/>
  <c r="I14" i="14"/>
  <c r="H14" i="14"/>
  <c r="P13" i="14"/>
  <c r="I74" i="14" s="1"/>
  <c r="I13" i="14"/>
  <c r="P12" i="14"/>
  <c r="I73" i="14" s="1"/>
  <c r="I89" i="14" s="1"/>
  <c r="I90" i="14" s="1"/>
  <c r="I12" i="14"/>
  <c r="I11" i="14"/>
  <c r="B5" i="14"/>
  <c r="F105" i="14" l="1"/>
  <c r="F59" i="14"/>
  <c r="F60" i="14"/>
  <c r="G58" i="14"/>
  <c r="E74" i="14"/>
  <c r="O74" i="14" s="1"/>
  <c r="K74" i="14"/>
  <c r="K75" i="14"/>
  <c r="E75" i="14"/>
  <c r="O75" i="14" s="1"/>
  <c r="E76" i="14"/>
  <c r="O76" i="14" s="1"/>
  <c r="K76" i="14"/>
  <c r="K77" i="14"/>
  <c r="E77" i="14"/>
  <c r="O77" i="14" s="1"/>
  <c r="E78" i="14"/>
  <c r="O78" i="14" s="1"/>
  <c r="K78" i="14"/>
  <c r="K79" i="14"/>
  <c r="E79" i="14"/>
  <c r="O79" i="14" s="1"/>
  <c r="E80" i="14"/>
  <c r="O80" i="14" s="1"/>
  <c r="K80" i="14"/>
  <c r="K81" i="14"/>
  <c r="E81" i="14"/>
  <c r="O81" i="14" s="1"/>
  <c r="E82" i="14"/>
  <c r="O82" i="14" s="1"/>
  <c r="K82" i="14"/>
  <c r="K83" i="14"/>
  <c r="E83" i="14"/>
  <c r="O83" i="14" s="1"/>
  <c r="K84" i="14"/>
  <c r="E84" i="14"/>
  <c r="O84" i="14" s="1"/>
  <c r="K85" i="14"/>
  <c r="E85" i="14"/>
  <c r="O85" i="14" s="1"/>
  <c r="Q87" i="14"/>
  <c r="E87" i="14"/>
  <c r="O87" i="14" s="1"/>
  <c r="E73" i="14"/>
  <c r="O73" i="14" s="1"/>
  <c r="G85" i="14"/>
  <c r="G84" i="14"/>
  <c r="G83" i="14"/>
  <c r="G81" i="14"/>
  <c r="G79" i="14"/>
  <c r="G77" i="14"/>
  <c r="G75" i="14"/>
  <c r="G82" i="14"/>
  <c r="G80" i="14"/>
  <c r="G78" i="14"/>
  <c r="G76" i="14"/>
  <c r="G74" i="14"/>
  <c r="S89" i="14"/>
  <c r="P89" i="14"/>
  <c r="F89" i="14"/>
  <c r="T42" i="14"/>
  <c r="T43" i="14"/>
  <c r="T44" i="14"/>
  <c r="T45" i="14"/>
  <c r="T46" i="14"/>
  <c r="T47" i="14"/>
  <c r="T48" i="14"/>
  <c r="T49" i="14"/>
  <c r="T50" i="14"/>
  <c r="T51" i="14"/>
  <c r="T52" i="14"/>
  <c r="H83" i="14" s="1"/>
  <c r="H89" i="14" s="1"/>
  <c r="G90" i="14" s="1"/>
  <c r="L84" i="14"/>
  <c r="Q84" i="14" s="1"/>
  <c r="H84" i="14"/>
  <c r="L85" i="14"/>
  <c r="H85" i="14"/>
  <c r="J85" i="14" s="1"/>
  <c r="F56" i="14"/>
  <c r="G73" i="14"/>
  <c r="M90" i="14"/>
  <c r="T100" i="14"/>
  <c r="T99" i="14"/>
  <c r="T89" i="14"/>
  <c r="T90" i="14" s="1"/>
  <c r="G55" i="10"/>
  <c r="G56" i="10" s="1"/>
  <c r="Q55" i="10"/>
  <c r="P55" i="10"/>
  <c r="O55" i="10"/>
  <c r="N55" i="10"/>
  <c r="M55" i="10"/>
  <c r="L55" i="10"/>
  <c r="K55" i="10"/>
  <c r="J55" i="10"/>
  <c r="I55" i="10"/>
  <c r="I56" i="10" s="1"/>
  <c r="H55" i="10"/>
  <c r="H56" i="10" s="1"/>
  <c r="F55" i="10"/>
  <c r="F56" i="10" s="1"/>
  <c r="O89" i="14" l="1"/>
  <c r="O90" i="14" s="1"/>
  <c r="P98" i="14" s="1"/>
  <c r="L81" i="14"/>
  <c r="Q81" i="14" s="1"/>
  <c r="H81" i="14"/>
  <c r="L79" i="14"/>
  <c r="Q79" i="14" s="1"/>
  <c r="H79" i="14"/>
  <c r="L75" i="14"/>
  <c r="H75" i="14"/>
  <c r="J75" i="14" s="1"/>
  <c r="Q85" i="14"/>
  <c r="N85" i="14"/>
  <c r="L82" i="14"/>
  <c r="H82" i="14"/>
  <c r="J82" i="14" s="1"/>
  <c r="L80" i="14"/>
  <c r="Q80" i="14" s="1"/>
  <c r="H80" i="14"/>
  <c r="L78" i="14"/>
  <c r="Q78" i="14" s="1"/>
  <c r="H78" i="14"/>
  <c r="L76" i="14"/>
  <c r="H76" i="14"/>
  <c r="J76" i="14" s="1"/>
  <c r="L74" i="14"/>
  <c r="H74" i="14"/>
  <c r="J74" i="14" s="1"/>
  <c r="G105" i="14"/>
  <c r="G60" i="14"/>
  <c r="H58" i="14"/>
  <c r="G59" i="14"/>
  <c r="L83" i="14"/>
  <c r="L77" i="14"/>
  <c r="Q77" i="14" s="1"/>
  <c r="H77" i="14"/>
  <c r="L73" i="14"/>
  <c r="H73" i="14"/>
  <c r="T55" i="14"/>
  <c r="E89" i="14" s="1"/>
  <c r="H14" i="10"/>
  <c r="J83" i="14" l="1"/>
  <c r="O98" i="14"/>
  <c r="Q83" i="14"/>
  <c r="N83" i="14"/>
  <c r="G85" i="10"/>
  <c r="G83" i="10"/>
  <c r="G81" i="10"/>
  <c r="G79" i="10"/>
  <c r="G77" i="10"/>
  <c r="O56" i="10"/>
  <c r="G73" i="10"/>
  <c r="N56" i="10"/>
  <c r="G84" i="10"/>
  <c r="G82" i="10"/>
  <c r="G80" i="10"/>
  <c r="G78" i="10"/>
  <c r="G76" i="10"/>
  <c r="G74" i="10"/>
  <c r="P56" i="10"/>
  <c r="Q56" i="10"/>
  <c r="M56" i="10"/>
  <c r="P100" i="14"/>
  <c r="P99" i="14"/>
  <c r="Q75" i="14"/>
  <c r="N75" i="14"/>
  <c r="S106" i="14"/>
  <c r="E90" i="14"/>
  <c r="C34" i="14"/>
  <c r="B33" i="14"/>
  <c r="B34" i="14"/>
  <c r="L89" i="14"/>
  <c r="Q73" i="14"/>
  <c r="N73" i="14"/>
  <c r="J73" i="14"/>
  <c r="H105" i="14"/>
  <c r="H59" i="14"/>
  <c r="H60" i="14"/>
  <c r="I58" i="14"/>
  <c r="Q74" i="14"/>
  <c r="N74" i="14"/>
  <c r="Q76" i="14"/>
  <c r="N76" i="14"/>
  <c r="Q82" i="14"/>
  <c r="N82" i="14"/>
  <c r="J90" i="14" l="1"/>
  <c r="J96" i="14" s="1"/>
  <c r="J89" i="14"/>
  <c r="Q89" i="14"/>
  <c r="Q90" i="14" s="1"/>
  <c r="I105" i="14"/>
  <c r="I60" i="14"/>
  <c r="J58" i="14"/>
  <c r="I59" i="14"/>
  <c r="K90" i="14"/>
  <c r="N90" i="14" s="1"/>
  <c r="N96" i="14" s="1"/>
  <c r="N89" i="14"/>
  <c r="F94" i="14"/>
  <c r="E94" i="14"/>
  <c r="I96" i="14" l="1"/>
  <c r="J100" i="14" s="1"/>
  <c r="M96" i="14"/>
  <c r="N100" i="14" s="1"/>
  <c r="J105" i="14"/>
  <c r="J59" i="14"/>
  <c r="J60" i="14"/>
  <c r="K58" i="14"/>
  <c r="E100" i="14"/>
  <c r="E99" i="14"/>
  <c r="S98" i="14"/>
  <c r="Q98" i="14"/>
  <c r="E3" i="11"/>
  <c r="C45" i="12"/>
  <c r="E44" i="12" s="1"/>
  <c r="N99" i="14" l="1"/>
  <c r="J99" i="14"/>
  <c r="S100" i="14"/>
  <c r="S99" i="14"/>
  <c r="K105" i="14"/>
  <c r="K60" i="14"/>
  <c r="L58" i="14"/>
  <c r="K59" i="14"/>
  <c r="E45" i="12"/>
  <c r="E43" i="12"/>
  <c r="H45" i="12" s="1"/>
  <c r="K45" i="12"/>
  <c r="I45" i="12"/>
  <c r="G45" i="12"/>
  <c r="F45" i="12"/>
  <c r="J45" i="12"/>
  <c r="E101" i="14" l="1"/>
  <c r="B35" i="14" s="1"/>
  <c r="L105" i="14"/>
  <c r="L59" i="14"/>
  <c r="L60" i="14"/>
  <c r="M58" i="14"/>
  <c r="D45" i="11"/>
  <c r="C45" i="11" s="1"/>
  <c r="F58" i="10"/>
  <c r="M105" i="14" l="1"/>
  <c r="M60" i="14"/>
  <c r="N58" i="14"/>
  <c r="M59" i="14"/>
  <c r="C37" i="11"/>
  <c r="C35" i="11"/>
  <c r="C36" i="11"/>
  <c r="C34" i="11"/>
  <c r="S42" i="10"/>
  <c r="E73" i="10" s="1"/>
  <c r="T75" i="10"/>
  <c r="T76" i="10"/>
  <c r="T77" i="10"/>
  <c r="T78" i="10"/>
  <c r="T79" i="10"/>
  <c r="T80" i="10"/>
  <c r="T81" i="10"/>
  <c r="T82" i="10"/>
  <c r="T73" i="10"/>
  <c r="N105" i="14" l="1"/>
  <c r="N59" i="14"/>
  <c r="N60" i="14"/>
  <c r="O58" i="14"/>
  <c r="I11" i="10"/>
  <c r="O105" i="14" l="1"/>
  <c r="O60" i="14"/>
  <c r="P58" i="14"/>
  <c r="O59" i="14"/>
  <c r="S67" i="10"/>
  <c r="S26" i="10"/>
  <c r="G5" i="10"/>
  <c r="C3" i="12"/>
  <c r="P105" i="14" l="1"/>
  <c r="P59" i="14"/>
  <c r="P60" i="14"/>
  <c r="Q58" i="14"/>
  <c r="D36" i="11"/>
  <c r="D38" i="11"/>
  <c r="D39" i="11"/>
  <c r="D34" i="11"/>
  <c r="C41" i="11"/>
  <c r="E37" i="11"/>
  <c r="E35" i="11"/>
  <c r="Q105" i="14" l="1"/>
  <c r="Q60" i="14"/>
  <c r="S60" i="14" s="1"/>
  <c r="B32" i="14" s="1"/>
  <c r="Q59" i="14"/>
  <c r="E59" i="14" s="1"/>
  <c r="U59" i="14" s="1"/>
  <c r="F89" i="10" l="1"/>
  <c r="S54" i="10" l="1"/>
  <c r="S53" i="10"/>
  <c r="S52" i="10"/>
  <c r="S51" i="10"/>
  <c r="S50" i="10"/>
  <c r="S49" i="10"/>
  <c r="S48" i="10"/>
  <c r="S47" i="10"/>
  <c r="S46" i="10"/>
  <c r="S45" i="10"/>
  <c r="S44" i="10"/>
  <c r="S43" i="10"/>
  <c r="T42" i="10"/>
  <c r="H73" i="10" s="1"/>
  <c r="G58" i="10" l="1"/>
  <c r="H58" i="10" s="1"/>
  <c r="I58" i="10" s="1"/>
  <c r="J58" i="10" s="1"/>
  <c r="K58" i="10" s="1"/>
  <c r="L58" i="10" s="1"/>
  <c r="M58" i="10" s="1"/>
  <c r="N58" i="10" s="1"/>
  <c r="O58" i="10" s="1"/>
  <c r="P58" i="10" s="1"/>
  <c r="Q58" i="10" s="1"/>
  <c r="M84" i="10" l="1"/>
  <c r="P14" i="10"/>
  <c r="T57" i="10"/>
  <c r="T58" i="10"/>
  <c r="T43" i="10"/>
  <c r="T44" i="10"/>
  <c r="T45" i="10"/>
  <c r="T46" i="10"/>
  <c r="T47" i="10"/>
  <c r="T48" i="10"/>
  <c r="T50" i="10"/>
  <c r="T51" i="10"/>
  <c r="K84" i="10"/>
  <c r="T49" i="10"/>
  <c r="M80" i="10"/>
  <c r="B80" i="10"/>
  <c r="P22" i="10"/>
  <c r="P23" i="10"/>
  <c r="I84" i="10" s="1"/>
  <c r="P24" i="10"/>
  <c r="I22" i="10"/>
  <c r="I23" i="10"/>
  <c r="I24" i="10"/>
  <c r="I19" i="10"/>
  <c r="P19" i="10"/>
  <c r="I80" i="10" s="1"/>
  <c r="B84" i="10"/>
  <c r="B81" i="10"/>
  <c r="M81" i="10"/>
  <c r="I20" i="10"/>
  <c r="P20" i="10"/>
  <c r="E80" i="10" l="1"/>
  <c r="O80" i="10" s="1"/>
  <c r="E84" i="10"/>
  <c r="O84" i="10" s="1"/>
  <c r="T53" i="10"/>
  <c r="L84" i="10" s="1"/>
  <c r="L80" i="10"/>
  <c r="K80" i="10"/>
  <c r="I81" i="10"/>
  <c r="Q80" i="10" l="1"/>
  <c r="N80" i="10"/>
  <c r="N84" i="10"/>
  <c r="E81" i="10" l="1"/>
  <c r="O81" i="10" s="1"/>
  <c r="K81" i="10"/>
  <c r="L81" i="10"/>
  <c r="M74" i="10"/>
  <c r="Q81" i="10" l="1"/>
  <c r="N81" i="10"/>
  <c r="H23" i="10" l="1"/>
  <c r="B87" i="10" l="1"/>
  <c r="T74" i="10"/>
  <c r="T89" i="10" s="1"/>
  <c r="N86" i="10"/>
  <c r="M85" i="10"/>
  <c r="M73" i="10"/>
  <c r="M75" i="10"/>
  <c r="M76" i="10"/>
  <c r="M77" i="10"/>
  <c r="M78" i="10"/>
  <c r="M79" i="10"/>
  <c r="M82" i="10"/>
  <c r="M83" i="10"/>
  <c r="T90" i="10" l="1"/>
  <c r="M89" i="10"/>
  <c r="M90" i="10" s="1"/>
  <c r="J86" i="10" l="1"/>
  <c r="K75" i="10" l="1"/>
  <c r="K83" i="10"/>
  <c r="I75" i="10"/>
  <c r="I83" i="10"/>
  <c r="E75" i="10"/>
  <c r="O75" i="10" s="1"/>
  <c r="E83" i="10"/>
  <c r="O83" i="10" s="1"/>
  <c r="B72" i="10" l="1"/>
  <c r="B73" i="10"/>
  <c r="B74" i="10"/>
  <c r="B75" i="10"/>
  <c r="B76" i="10"/>
  <c r="B77" i="10"/>
  <c r="B78" i="10"/>
  <c r="B82" i="10"/>
  <c r="B79" i="10"/>
  <c r="B83" i="10"/>
  <c r="B85" i="10"/>
  <c r="B71" i="10"/>
  <c r="E87" i="10" l="1"/>
  <c r="O87" i="10" s="1"/>
  <c r="Q87" i="10"/>
  <c r="T70" i="10"/>
  <c r="T99" i="10" l="1"/>
  <c r="T100" i="10"/>
  <c r="I14" i="10"/>
  <c r="I13" i="10"/>
  <c r="I15" i="10"/>
  <c r="I16" i="10"/>
  <c r="I17" i="10"/>
  <c r="I21" i="10"/>
  <c r="I18" i="10"/>
  <c r="I12" i="10"/>
  <c r="P18" i="10"/>
  <c r="P21" i="10"/>
  <c r="P17" i="10"/>
  <c r="P16" i="10"/>
  <c r="P15" i="10"/>
  <c r="I76" i="10" s="1"/>
  <c r="P13" i="10"/>
  <c r="H20" i="10"/>
  <c r="F60" i="10" l="1"/>
  <c r="G60" i="10"/>
  <c r="H80" i="10"/>
  <c r="J80" i="10" s="1"/>
  <c r="H84" i="10"/>
  <c r="J84" i="10" s="1"/>
  <c r="H81" i="10"/>
  <c r="J81" i="10" s="1"/>
  <c r="I78" i="10"/>
  <c r="I74" i="10"/>
  <c r="I77" i="10"/>
  <c r="I82" i="10"/>
  <c r="I85" i="10"/>
  <c r="I79" i="10"/>
  <c r="F59" i="10"/>
  <c r="E85" i="10"/>
  <c r="T52" i="10"/>
  <c r="L83" i="10" s="1"/>
  <c r="L75" i="10"/>
  <c r="K73" i="10"/>
  <c r="Q83" i="10" l="1"/>
  <c r="N83" i="10"/>
  <c r="Q75" i="10"/>
  <c r="N75" i="10"/>
  <c r="J75" i="10"/>
  <c r="H83" i="10"/>
  <c r="J83" i="10" s="1"/>
  <c r="S89" i="10"/>
  <c r="P89" i="10"/>
  <c r="G59" i="10"/>
  <c r="F105" i="10"/>
  <c r="K77" i="10"/>
  <c r="E77" i="10"/>
  <c r="O77" i="10" s="1"/>
  <c r="O73" i="10"/>
  <c r="E82" i="10"/>
  <c r="O82" i="10" s="1"/>
  <c r="K82" i="10"/>
  <c r="E74" i="10"/>
  <c r="O74" i="10" s="1"/>
  <c r="K74" i="10"/>
  <c r="E76" i="10"/>
  <c r="O76" i="10" s="1"/>
  <c r="K76" i="10"/>
  <c r="L78" i="10"/>
  <c r="K78" i="10"/>
  <c r="E78" i="10"/>
  <c r="O78" i="10" s="1"/>
  <c r="K79" i="10"/>
  <c r="E79" i="10"/>
  <c r="O79" i="10" s="1"/>
  <c r="T54" i="10"/>
  <c r="T55" i="10" s="1"/>
  <c r="E89" i="10" s="1"/>
  <c r="E90" i="10" s="1"/>
  <c r="K85" i="10"/>
  <c r="O85" i="10"/>
  <c r="L76" i="10"/>
  <c r="L79" i="10"/>
  <c r="L74" i="10"/>
  <c r="Q74" i="10" s="1"/>
  <c r="L77" i="10"/>
  <c r="L82" i="10"/>
  <c r="B33" i="10" l="1"/>
  <c r="Q79" i="10"/>
  <c r="N79" i="10"/>
  <c r="Q78" i="10"/>
  <c r="N78" i="10"/>
  <c r="L85" i="10"/>
  <c r="L73" i="10"/>
  <c r="N76" i="10"/>
  <c r="Q76" i="10"/>
  <c r="Q82" i="10"/>
  <c r="N82" i="10"/>
  <c r="N77" i="10"/>
  <c r="Q77" i="10"/>
  <c r="N74" i="10"/>
  <c r="O89" i="10"/>
  <c r="H79" i="10"/>
  <c r="J79" i="10" s="1"/>
  <c r="H78" i="10"/>
  <c r="J78" i="10" s="1"/>
  <c r="H77" i="10"/>
  <c r="J77" i="10" s="1"/>
  <c r="H82" i="10"/>
  <c r="J82" i="10" s="1"/>
  <c r="J74" i="10"/>
  <c r="H76" i="10"/>
  <c r="J76" i="10" s="1"/>
  <c r="H85" i="10"/>
  <c r="J85" i="10" s="1"/>
  <c r="J73" i="10"/>
  <c r="H59" i="10"/>
  <c r="G105" i="10"/>
  <c r="I89" i="10"/>
  <c r="Q73" i="10" l="1"/>
  <c r="N73" i="10"/>
  <c r="Q85" i="10"/>
  <c r="N85" i="10"/>
  <c r="C34" i="10"/>
  <c r="B34" i="10"/>
  <c r="S106" i="10"/>
  <c r="H89" i="10"/>
  <c r="G90" i="10" s="1"/>
  <c r="H60" i="10"/>
  <c r="L89" i="10"/>
  <c r="K90" i="10" s="1"/>
  <c r="N90" i="10" s="1"/>
  <c r="I90" i="10"/>
  <c r="H105" i="10"/>
  <c r="I59" i="10"/>
  <c r="J90" i="10" l="1"/>
  <c r="J96" i="10" s="1"/>
  <c r="J89" i="10"/>
  <c r="Q89" i="10"/>
  <c r="Q90" i="10" s="1"/>
  <c r="N89" i="10"/>
  <c r="N96" i="10"/>
  <c r="O90" i="10"/>
  <c r="I60" i="10"/>
  <c r="J59" i="10"/>
  <c r="I105" i="10"/>
  <c r="I96" i="10" l="1"/>
  <c r="Q98" i="10"/>
  <c r="S98" i="10"/>
  <c r="M96" i="10"/>
  <c r="P98" i="10"/>
  <c r="O98" i="10"/>
  <c r="J60" i="10"/>
  <c r="K59" i="10"/>
  <c r="J105" i="10"/>
  <c r="P99" i="10" l="1"/>
  <c r="P100" i="10"/>
  <c r="S99" i="10"/>
  <c r="S100" i="10"/>
  <c r="N99" i="10"/>
  <c r="N100" i="10"/>
  <c r="J99" i="10"/>
  <c r="J100" i="10"/>
  <c r="K60" i="10"/>
  <c r="K105" i="10"/>
  <c r="L59" i="10" l="1"/>
  <c r="L60" i="10"/>
  <c r="M59" i="10"/>
  <c r="L105" i="10"/>
  <c r="M60" i="10" l="1"/>
  <c r="N59" i="10"/>
  <c r="M105" i="10"/>
  <c r="N60" i="10" l="1"/>
  <c r="O59" i="10"/>
  <c r="N105" i="10"/>
  <c r="O60" i="10" l="1"/>
  <c r="P59" i="10"/>
  <c r="O105" i="10"/>
  <c r="P60" i="10" l="1"/>
  <c r="Q60" i="10"/>
  <c r="P105" i="10"/>
  <c r="S60" i="10" l="1"/>
  <c r="Q105" i="10"/>
  <c r="Q59" i="10"/>
  <c r="E59" i="10" s="1"/>
  <c r="U59" i="10" s="1"/>
  <c r="E94" i="10" l="1"/>
  <c r="F94" i="10" l="1"/>
  <c r="E99" i="10" l="1"/>
  <c r="E100" i="10"/>
  <c r="E101" i="10" l="1"/>
</calcChain>
</file>

<file path=xl/comments1.xml><?xml version="1.0" encoding="utf-8"?>
<comments xmlns="http://schemas.openxmlformats.org/spreadsheetml/2006/main">
  <authors>
    <author>Mayer, Veronika (LTZ)</author>
  </authors>
  <commentList>
    <comment ref="C52" authorId="0">
      <text>
        <r>
          <rPr>
            <b/>
            <sz val="9"/>
            <color indexed="81"/>
            <rFont val="Tahoma"/>
            <family val="2"/>
          </rPr>
          <t>Hinweis zu Programmeingriff-"weitere Verfahren": Bitte unterhalb dieser Stelle nur Verfahren des Grünlands od. mehrschnittigen Feldfutterbaus eintragen, da Rechengang zu Gülle max. Ausbringmenge im Herbst betroffen.</t>
        </r>
      </text>
    </comment>
  </commentList>
</comments>
</file>

<file path=xl/comments2.xml><?xml version="1.0" encoding="utf-8"?>
<comments xmlns="http://schemas.openxmlformats.org/spreadsheetml/2006/main">
  <authors>
    <author>Mayer, Veronika (LTZ)</author>
  </authors>
  <commentList>
    <comment ref="C52" authorId="0">
      <text>
        <r>
          <rPr>
            <b/>
            <sz val="9"/>
            <color indexed="81"/>
            <rFont val="Tahoma"/>
            <family val="2"/>
          </rPr>
          <t>Hinweis zu Programmeingriff-"weitere Verfahren": Bitte unterhalb dieser Stelle nur Verfahren des Grünlands od. mehrschnittigen Feldfutterbaus eintragen, da Rechengang zu Gülle max. Ausbringmenge im Herbst betroffen.</t>
        </r>
      </text>
    </comment>
  </commentList>
</comments>
</file>

<file path=xl/sharedStrings.xml><?xml version="1.0" encoding="utf-8"?>
<sst xmlns="http://schemas.openxmlformats.org/spreadsheetml/2006/main" count="791" uniqueCount="397">
  <si>
    <t>[%]</t>
  </si>
  <si>
    <t>Ertrag</t>
  </si>
  <si>
    <t>[ha]</t>
  </si>
  <si>
    <t>[dt/ha]</t>
  </si>
  <si>
    <t>[m³/ha]</t>
  </si>
  <si>
    <t>[kg/ha]</t>
  </si>
  <si>
    <t>[m³]</t>
  </si>
  <si>
    <t>Aug</t>
  </si>
  <si>
    <t>Sep</t>
  </si>
  <si>
    <t>Okt</t>
  </si>
  <si>
    <t>Nov</t>
  </si>
  <si>
    <t>Dez</t>
  </si>
  <si>
    <t>Jan</t>
  </si>
  <si>
    <t>Feb</t>
  </si>
  <si>
    <t>Mär</t>
  </si>
  <si>
    <t>Apr</t>
  </si>
  <si>
    <t>Mai</t>
  </si>
  <si>
    <t>Jun</t>
  </si>
  <si>
    <t>Jul</t>
  </si>
  <si>
    <t>(Monatsende)</t>
  </si>
  <si>
    <t>15.02. - 15.05.</t>
  </si>
  <si>
    <t>15.02. - 31.03.
01.05. - 30.06.</t>
  </si>
  <si>
    <t>01.03. - 15.04.</t>
  </si>
  <si>
    <t>IST</t>
  </si>
  <si>
    <t>rechnerisch erforderliche Monate Lagerkapazität</t>
  </si>
  <si>
    <t>N</t>
  </si>
  <si>
    <t>m³ (N)</t>
  </si>
  <si>
    <t>Anteil</t>
  </si>
  <si>
    <t>Lagerraum vorhanden</t>
  </si>
  <si>
    <t>Mindestlagerkapazität in Mon. (DüV)</t>
  </si>
  <si>
    <t>Berechnung:</t>
  </si>
  <si>
    <t xml:space="preserve">berechneter </t>
  </si>
  <si>
    <t>Lagerkapazitätsbedarf:</t>
  </si>
  <si>
    <t>[kg/m³]</t>
  </si>
  <si>
    <t>LFges [ha]</t>
  </si>
  <si>
    <t>Programmierzeile</t>
  </si>
  <si>
    <r>
      <t>Phosphat (P</t>
    </r>
    <r>
      <rPr>
        <vertAlign val="subscript"/>
        <sz val="10"/>
        <color theme="1"/>
        <rFont val="Arial"/>
        <family val="2"/>
      </rPr>
      <t>2</t>
    </r>
    <r>
      <rPr>
        <sz val="10"/>
        <color theme="1"/>
        <rFont val="Arial"/>
        <family val="2"/>
      </rPr>
      <t>O</t>
    </r>
    <r>
      <rPr>
        <vertAlign val="subscript"/>
        <sz val="10"/>
        <color theme="1"/>
        <rFont val="Arial"/>
        <family val="2"/>
      </rPr>
      <t>5</t>
    </r>
    <r>
      <rPr>
        <sz val="10"/>
        <color theme="1"/>
        <rFont val="Arial"/>
        <family val="2"/>
      </rPr>
      <t>)</t>
    </r>
  </si>
  <si>
    <r>
      <t xml:space="preserve">Ammonium-N </t>
    </r>
    <r>
      <rPr>
        <vertAlign val="superscript"/>
        <sz val="10"/>
        <color theme="1"/>
        <rFont val="Arial"/>
        <family val="2"/>
      </rPr>
      <t>3)</t>
    </r>
  </si>
  <si>
    <r>
      <t xml:space="preserve"> =&gt;max. Gülle auf AL nach der Ernte</t>
    </r>
    <r>
      <rPr>
        <vertAlign val="superscript"/>
        <sz val="10"/>
        <rFont val="Arial"/>
        <family val="2"/>
      </rPr>
      <t>1)</t>
    </r>
  </si>
  <si>
    <t xml:space="preserve">   Winterraps und Feldfutter (Aussaat bis 15. September), Wintergerste nach Getreidevorfrucht (Aussaat bis 01. Oktober).</t>
  </si>
  <si>
    <r>
      <t>P</t>
    </r>
    <r>
      <rPr>
        <b/>
        <vertAlign val="subscript"/>
        <sz val="10"/>
        <rFont val="Arial"/>
        <family val="2"/>
      </rPr>
      <t>2</t>
    </r>
    <r>
      <rPr>
        <b/>
        <sz val="10"/>
        <rFont val="Arial"/>
        <family val="2"/>
      </rPr>
      <t>O</t>
    </r>
    <r>
      <rPr>
        <b/>
        <vertAlign val="subscript"/>
        <sz val="10"/>
        <rFont val="Arial"/>
        <family val="2"/>
      </rPr>
      <t>5</t>
    </r>
  </si>
  <si>
    <t xml:space="preserve">Füllstand im Lagerbehälter </t>
  </si>
  <si>
    <t>[%] (bezogen auf Monatsende)</t>
  </si>
  <si>
    <t>Fortsetzung Gülleverteilplan - Ergebniswerte (für grafische Aufbereitung)</t>
  </si>
  <si>
    <r>
      <t>N</t>
    </r>
    <r>
      <rPr>
        <b/>
        <vertAlign val="subscript"/>
        <sz val="10"/>
        <rFont val="Arial"/>
        <family val="2"/>
      </rPr>
      <t>ges</t>
    </r>
  </si>
  <si>
    <t>Ʃ je ha LF</t>
  </si>
  <si>
    <t>(1)/(2)</t>
  </si>
  <si>
    <t>eingehalten/ausgeschöpft [%]</t>
  </si>
  <si>
    <t>Gesamtbetrieb</t>
  </si>
  <si>
    <r>
      <t>DM</t>
    </r>
    <r>
      <rPr>
        <vertAlign val="subscript"/>
        <sz val="10"/>
        <color theme="1"/>
        <rFont val="Arial"/>
        <family val="2"/>
      </rPr>
      <t>organ</t>
    </r>
  </si>
  <si>
    <r>
      <rPr>
        <b/>
        <sz val="10"/>
        <color theme="1"/>
        <rFont val="Arial"/>
        <family val="2"/>
      </rPr>
      <t>N</t>
    </r>
    <r>
      <rPr>
        <vertAlign val="subscript"/>
        <sz val="10"/>
        <color theme="1"/>
        <rFont val="Arial"/>
        <family val="2"/>
      </rPr>
      <t>anrechenbar</t>
    </r>
  </si>
  <si>
    <r>
      <t>DBE</t>
    </r>
    <r>
      <rPr>
        <b/>
        <vertAlign val="subscript"/>
        <sz val="10"/>
        <color theme="1"/>
        <rFont val="Arial"/>
        <family val="2"/>
      </rPr>
      <t>Obergrenze</t>
    </r>
  </si>
  <si>
    <r>
      <t>[kg/     LF</t>
    </r>
    <r>
      <rPr>
        <vertAlign val="subscript"/>
        <sz val="9"/>
        <color theme="1"/>
        <rFont val="Arial"/>
        <family val="2"/>
      </rPr>
      <t>ges</t>
    </r>
    <r>
      <rPr>
        <sz val="9"/>
        <color theme="1"/>
        <rFont val="Arial"/>
        <family val="2"/>
      </rPr>
      <t>]</t>
    </r>
  </si>
  <si>
    <t>Eingabe - Annahmen:</t>
  </si>
  <si>
    <r>
      <t xml:space="preserve">2) </t>
    </r>
    <r>
      <rPr>
        <sz val="9"/>
        <rFont val="Arial"/>
        <family val="2"/>
      </rPr>
      <t>Sperrfrist vom 01. Nov. - 31. Jan. Bitte beachten: In Wasserschutzgebieten gelten teilweise noch weitere Sperrfristen!</t>
    </r>
  </si>
  <si>
    <r>
      <t>Ʃ LF</t>
    </r>
    <r>
      <rPr>
        <b/>
        <vertAlign val="subscript"/>
        <sz val="10"/>
        <rFont val="Arial"/>
        <family val="2"/>
      </rPr>
      <t>ges</t>
    </r>
  </si>
  <si>
    <t>max = 170 x LF</t>
  </si>
  <si>
    <t>eingehalten/Ø ausgeschöpft [%]</t>
  </si>
  <si>
    <t>Controlling -170 er-Grenze</t>
  </si>
  <si>
    <t>max = 50 x LF</t>
  </si>
  <si>
    <t>max = 10 x LF</t>
  </si>
  <si>
    <r>
      <t>P</t>
    </r>
    <r>
      <rPr>
        <b/>
        <vertAlign val="subscript"/>
        <sz val="10"/>
        <color theme="1"/>
        <rFont val="Arial"/>
        <family val="2"/>
      </rPr>
      <t>2</t>
    </r>
    <r>
      <rPr>
        <b/>
        <sz val="10"/>
        <color theme="1"/>
        <rFont val="Arial"/>
        <family val="2"/>
      </rPr>
      <t>O</t>
    </r>
    <r>
      <rPr>
        <b/>
        <vertAlign val="subscript"/>
        <sz val="10"/>
        <color theme="1"/>
        <rFont val="Arial"/>
        <family val="2"/>
      </rPr>
      <t>5-Saldo</t>
    </r>
  </si>
  <si>
    <r>
      <t>P</t>
    </r>
    <r>
      <rPr>
        <b/>
        <vertAlign val="subscript"/>
        <sz val="10"/>
        <color theme="1"/>
        <rFont val="Arial"/>
        <family val="2"/>
      </rPr>
      <t>2</t>
    </r>
    <r>
      <rPr>
        <b/>
        <sz val="10"/>
        <color theme="1"/>
        <rFont val="Arial"/>
        <family val="2"/>
      </rPr>
      <t>O</t>
    </r>
    <r>
      <rPr>
        <b/>
        <vertAlign val="subscript"/>
        <sz val="10"/>
        <color theme="1"/>
        <rFont val="Arial"/>
        <family val="2"/>
      </rPr>
      <t>5</t>
    </r>
  </si>
  <si>
    <r>
      <t>N</t>
    </r>
    <r>
      <rPr>
        <b/>
        <vertAlign val="subscript"/>
        <sz val="10"/>
        <color theme="1"/>
        <rFont val="Arial"/>
        <family val="2"/>
      </rPr>
      <t>Saldo</t>
    </r>
  </si>
  <si>
    <t>DBE (Obergrenze)</t>
  </si>
  <si>
    <t>Bilanzsaldo (Feld-Stall)</t>
  </si>
  <si>
    <r>
      <rPr>
        <vertAlign val="superscript"/>
        <sz val="9"/>
        <rFont val="Arial"/>
        <family val="2"/>
      </rPr>
      <t>1)</t>
    </r>
    <r>
      <rPr>
        <sz val="9"/>
        <rFont val="Arial"/>
        <family val="2"/>
      </rPr>
      <t xml:space="preserve"> Auf Ackerland nach der Ernte max. Düngermenge im Herbst: 60 kg/ha Gesamt-N bzw. 30 kg/ha NH</t>
    </r>
    <r>
      <rPr>
        <vertAlign val="subscript"/>
        <sz val="9"/>
        <rFont val="Arial"/>
        <family val="2"/>
      </rPr>
      <t>4</t>
    </r>
    <r>
      <rPr>
        <sz val="9"/>
        <rFont val="Arial"/>
        <family val="2"/>
      </rPr>
      <t xml:space="preserve">-N. Bei Düngebedarf von Zwischenfrüchten, </t>
    </r>
  </si>
  <si>
    <r>
      <t>N</t>
    </r>
    <r>
      <rPr>
        <vertAlign val="subscript"/>
        <sz val="10"/>
        <color theme="1"/>
        <rFont val="Arial"/>
        <family val="2"/>
      </rPr>
      <t>ges</t>
    </r>
    <r>
      <rPr>
        <sz val="10"/>
        <color theme="1"/>
        <rFont val="Arial"/>
        <family val="2"/>
      </rPr>
      <t xml:space="preserve"> (170er Grenze)</t>
    </r>
  </si>
  <si>
    <r>
      <t>DM</t>
    </r>
    <r>
      <rPr>
        <vertAlign val="subscript"/>
        <sz val="10"/>
        <rFont val="Arial"/>
        <family val="2"/>
      </rPr>
      <t>organ</t>
    </r>
  </si>
  <si>
    <r>
      <t>LF</t>
    </r>
    <r>
      <rPr>
        <vertAlign val="subscript"/>
        <sz val="10"/>
        <rFont val="Arial"/>
        <family val="2"/>
      </rPr>
      <t>ges</t>
    </r>
    <r>
      <rPr>
        <sz val="10"/>
        <rFont val="Arial"/>
        <family val="2"/>
      </rPr>
      <t xml:space="preserve"> [ha]</t>
    </r>
  </si>
  <si>
    <r>
      <t>N</t>
    </r>
    <r>
      <rPr>
        <vertAlign val="subscript"/>
        <sz val="10"/>
        <rFont val="Arial"/>
        <family val="2"/>
      </rPr>
      <t>Saldo</t>
    </r>
  </si>
  <si>
    <t>Kultur- u. standortspezifische Obergrenze anhand der Düngebedarfsermittlung gemäß DüV.</t>
  </si>
  <si>
    <t>Wirtschaftsdüngeranteil zur Deckung des Düngebedarfs, der um mineralische Düngemittel ergänzt wird.</t>
  </si>
  <si>
    <r>
      <t>davon: N</t>
    </r>
    <r>
      <rPr>
        <vertAlign val="subscript"/>
        <sz val="10"/>
        <color theme="1"/>
        <rFont val="Arial"/>
        <family val="2"/>
      </rPr>
      <t>anrechenbar</t>
    </r>
  </si>
  <si>
    <r>
      <t>IST</t>
    </r>
    <r>
      <rPr>
        <sz val="10"/>
        <color theme="1"/>
        <rFont val="Arial"/>
        <family val="2"/>
      </rPr>
      <t>(1)</t>
    </r>
  </si>
  <si>
    <r>
      <t>MAX</t>
    </r>
    <r>
      <rPr>
        <i/>
        <sz val="10"/>
        <color theme="1"/>
        <rFont val="Arial"/>
        <family val="2"/>
      </rPr>
      <t>(2)</t>
    </r>
  </si>
  <si>
    <r>
      <t>MAX</t>
    </r>
    <r>
      <rPr>
        <i/>
        <sz val="10"/>
        <rFont val="Arial"/>
        <family val="2"/>
      </rPr>
      <t>(2)</t>
    </r>
  </si>
  <si>
    <t>Erläuterungen:</t>
  </si>
  <si>
    <t>[m³/Monat]</t>
  </si>
  <si>
    <t xml:space="preserve">Abgabe(-)/Aufnahme(+) </t>
  </si>
  <si>
    <r>
      <t>N</t>
    </r>
    <r>
      <rPr>
        <vertAlign val="subscript"/>
        <sz val="11"/>
        <color theme="1"/>
        <rFont val="Arial"/>
        <family val="2"/>
      </rPr>
      <t>ges</t>
    </r>
    <r>
      <rPr>
        <sz val="8"/>
        <color theme="1"/>
        <rFont val="Arial"/>
        <family val="2"/>
      </rPr>
      <t xml:space="preserve"> </t>
    </r>
    <r>
      <rPr>
        <sz val="10"/>
        <color theme="1"/>
        <rFont val="Arial"/>
        <family val="2"/>
      </rPr>
      <t>(170er Grenze)</t>
    </r>
  </si>
  <si>
    <t>Landwirtschaftlich genutzte Fläche des Betriebes.</t>
  </si>
  <si>
    <r>
      <t>N</t>
    </r>
    <r>
      <rPr>
        <vertAlign val="subscript"/>
        <sz val="10"/>
        <color theme="1"/>
        <rFont val="Arial"/>
        <family val="2"/>
      </rPr>
      <t>anrechenbar</t>
    </r>
  </si>
  <si>
    <t>[m³/Jahr]</t>
  </si>
  <si>
    <r>
      <t xml:space="preserve">3)  </t>
    </r>
    <r>
      <rPr>
        <sz val="9"/>
        <rFont val="Arial"/>
        <family val="2"/>
      </rPr>
      <t>Im Anwendungsjahr anrechenbarer Stickstoff, vor N-Verlusten bei der Aufbringung.</t>
    </r>
  </si>
  <si>
    <t>Lagerkapazitätsbedarf in Abhängigkeit von Anfall flüssiger Wirtschaftsdünger, Anbauumfang und Fruchtfolge</t>
  </si>
  <si>
    <t>Feldfutter</t>
  </si>
  <si>
    <t>Aufbringungs-zeiträume</t>
  </si>
  <si>
    <t xml:space="preserve">   Eine Stickstoffdüngung nach Mais, Raps, Kartoffeln, Zuckerrüben, Feldgemüse und Leguminosen ist nicht möglich.</t>
  </si>
  <si>
    <t>sonstiges Wintergetreide</t>
  </si>
  <si>
    <t>Rüben</t>
  </si>
  <si>
    <t>Kartoffeln</t>
  </si>
  <si>
    <t>Mais</t>
  </si>
  <si>
    <t>Mais mit Vorfrucht</t>
  </si>
  <si>
    <t>01.03. - 30.04.</t>
  </si>
  <si>
    <t>Grünland intensiv</t>
  </si>
  <si>
    <t>Grünland extensiv</t>
  </si>
  <si>
    <t>Wintergerste n. Getreide</t>
  </si>
  <si>
    <t>Abfuhr</t>
  </si>
  <si>
    <t>Winterraps n. Getreide</t>
  </si>
  <si>
    <r>
      <t>P</t>
    </r>
    <r>
      <rPr>
        <vertAlign val="subscript"/>
        <sz val="10"/>
        <color theme="1"/>
        <rFont val="Arial"/>
        <family val="2"/>
      </rPr>
      <t>2</t>
    </r>
    <r>
      <rPr>
        <sz val="10"/>
        <color theme="1"/>
        <rFont val="Arial"/>
        <family val="2"/>
      </rPr>
      <t>O</t>
    </r>
    <r>
      <rPr>
        <vertAlign val="subscript"/>
        <sz val="10"/>
        <color theme="1"/>
        <rFont val="Arial"/>
        <family val="2"/>
      </rPr>
      <t>5-Saldo</t>
    </r>
  </si>
  <si>
    <t>Glossar:</t>
  </si>
  <si>
    <t>15.07. - 01.10.</t>
  </si>
  <si>
    <r>
      <t xml:space="preserve">Aufbring.-beschränkung </t>
    </r>
    <r>
      <rPr>
        <vertAlign val="superscript"/>
        <sz val="10"/>
        <rFont val="Arial"/>
        <family val="2"/>
      </rPr>
      <t>1)</t>
    </r>
  </si>
  <si>
    <r>
      <t xml:space="preserve">allg. Sperrfrist </t>
    </r>
    <r>
      <rPr>
        <vertAlign val="superscript"/>
        <sz val="10"/>
        <rFont val="Arial"/>
        <family val="2"/>
      </rPr>
      <t>2)</t>
    </r>
  </si>
  <si>
    <r>
      <t xml:space="preserve">    Ʃ Aufbringung [m³/LF</t>
    </r>
    <r>
      <rPr>
        <vertAlign val="subscript"/>
        <sz val="10"/>
        <rFont val="Arial"/>
        <family val="2"/>
      </rPr>
      <t>ges.</t>
    </r>
    <r>
      <rPr>
        <sz val="10"/>
        <rFont val="Arial"/>
        <family val="2"/>
      </rPr>
      <t>]</t>
    </r>
  </si>
  <si>
    <r>
      <t xml:space="preserve">    Ʃ Aufbringung [kg N</t>
    </r>
    <r>
      <rPr>
        <vertAlign val="subscript"/>
        <sz val="10"/>
        <rFont val="Arial"/>
        <family val="2"/>
      </rPr>
      <t>anrech.</t>
    </r>
    <r>
      <rPr>
        <sz val="10"/>
        <rFont val="Arial"/>
        <family val="2"/>
      </rPr>
      <t>/LF</t>
    </r>
    <r>
      <rPr>
        <vertAlign val="subscript"/>
        <sz val="10"/>
        <rFont val="Arial"/>
        <family val="2"/>
      </rPr>
      <t>ges.</t>
    </r>
    <r>
      <rPr>
        <sz val="10"/>
        <rFont val="Arial"/>
        <family val="2"/>
      </rPr>
      <t>]</t>
    </r>
  </si>
  <si>
    <t>01.09. - 01.10.
01.02. - 15.05.</t>
  </si>
  <si>
    <t>15.08. - 01.10.
01.02. - 15.04.</t>
  </si>
  <si>
    <t>15.03. - 30.06.</t>
  </si>
  <si>
    <t>01.02. - 01.11.</t>
  </si>
  <si>
    <t>Art</t>
  </si>
  <si>
    <t>Schweinemast (N-P-reduzierte Fütterung)</t>
  </si>
  <si>
    <t>Anlage 3</t>
  </si>
  <si>
    <t>(zu § 3 Absatz 5 Satz 1 Nummer 2)</t>
  </si>
  <si>
    <t>im Jahr des Aufbringens, die aus folgenden Ausgangsstoffen bestehen</t>
  </si>
  <si>
    <t>Ausgangsstoff des Düngemittels</t>
  </si>
  <si>
    <t>Rindergülle</t>
  </si>
  <si>
    <t>Schweinegülle</t>
  </si>
  <si>
    <t>Rinder-, Schaf- und Ziegenfestmist</t>
  </si>
  <si>
    <t>Schweinefestmist</t>
  </si>
  <si>
    <t>Hühnertrockenkot</t>
  </si>
  <si>
    <t>Geflügel- und Kaninchenfestmist</t>
  </si>
  <si>
    <t>Pferdefestmist</t>
  </si>
  <si>
    <t>Rinderjauche</t>
  </si>
  <si>
    <t>Schweinejauche</t>
  </si>
  <si>
    <t>Klärschlamm flüssig (&lt; 15 % TM)</t>
  </si>
  <si>
    <t>Klärschlamm fest (≥ 15 % TM)</t>
  </si>
  <si>
    <t>Pilzsubstrat</t>
  </si>
  <si>
    <t>Grünschnittkompost</t>
  </si>
  <si>
    <t>Sonstige Komposte</t>
  </si>
  <si>
    <t>Biogasanlagengärrückstand flüssig</t>
  </si>
  <si>
    <t>Biogasanlagengärrückstand fest</t>
  </si>
  <si>
    <t>Bundesgesetzblatt Jahrgang 2017 Teil I Nr. 32, ausgegeben zu Bonn am 1.  Juni 2017</t>
  </si>
  <si>
    <t>Mindestwerte für die Ausnutzung des Stickstoffs aus organischen oder organisch-mineralischen Düngemitteln</t>
  </si>
  <si>
    <t>Mindestwirksamkeit im Jahr des Aufbringens</t>
  </si>
  <si>
    <t>in % des Gesamtstickstoffgehaltes</t>
  </si>
  <si>
    <t>Anlage 2</t>
  </si>
  <si>
    <t>(zu § 3 Absatz 4 Satz 2 und Absatz 5 Satz 3, § 6 Absatz 4, 5 und 7, § 8 Absatz 4, Anlagen 5 und 6)</t>
  </si>
  <si>
    <t>Stall- und Lagerungsverluste</t>
  </si>
  <si>
    <t>Stall-, Lagerungs- und Aufbringungsverluste</t>
  </si>
  <si>
    <t>Tierart/Verfahren</t>
  </si>
  <si>
    <t>Gülle, Gärrückstände</t>
  </si>
  <si>
    <t>Festmist, Jauche</t>
  </si>
  <si>
    <t>Rinder</t>
  </si>
  <si>
    <t>ab 1.1.2020:</t>
  </si>
  <si>
    <t>Schweine</t>
  </si>
  <si>
    <t>Geflügel</t>
  </si>
  <si>
    <t>andere Tierarten</t>
  </si>
  <si>
    <t>(z. B. Pferde, Schafe)</t>
  </si>
  <si>
    <t>Betrieb einer Biogasanlage</t>
  </si>
  <si>
    <r>
      <t xml:space="preserve">1   </t>
    </r>
    <r>
      <rPr>
        <sz val="7"/>
        <color rgb="FF231F20"/>
        <rFont val="Arial"/>
        <family val="2"/>
      </rPr>
      <t>Basis:  Stickstoffausscheidung abzüglich der  Lagerungsverluste bzw. Ermittlung  des  Stickstoffgehaltes  vor der Ausbringung.</t>
    </r>
  </si>
  <si>
    <r>
      <t xml:space="preserve">2 </t>
    </r>
    <r>
      <rPr>
        <sz val="7"/>
        <color rgb="FF231F20"/>
        <rFont val="Arial"/>
        <family val="2"/>
      </rPr>
      <t>Weidetage sind anteilig zu berechnen. Über die Weidehaltung sind geeignete Aufzeichnungen zu führen, die der nach Landesrecht zuständigen  Stelle auf Verlangen vorzulegen  sind.</t>
    </r>
  </si>
  <si>
    <t xml:space="preserve">Anzurechnende Mindestwerte in Prozent der Ausscheidungen an Gesamtstickstoff in Wirtschaftsdüngern </t>
  </si>
  <si>
    <t>tierischer Herkunft und andere  Kenngrößen</t>
  </si>
  <si>
    <r>
      <t>Kennzahlen für die  sachgerechte Bewertung zugeführter Stickstoffdünger</t>
    </r>
    <r>
      <rPr>
        <vertAlign val="superscript"/>
        <sz val="6.5"/>
        <color rgb="FF231F20"/>
        <rFont val="Arial"/>
        <family val="2"/>
      </rPr>
      <t>1</t>
    </r>
  </si>
  <si>
    <t xml:space="preserve">Festmist, Jauche, </t>
  </si>
  <si>
    <r>
      <t xml:space="preserve">Weidehaltung </t>
    </r>
    <r>
      <rPr>
        <vertAlign val="superscript"/>
        <sz val="11"/>
        <color theme="1"/>
        <rFont val="Arial"/>
        <family val="2"/>
      </rPr>
      <t>2</t>
    </r>
  </si>
  <si>
    <r>
      <t xml:space="preserve">Weidehaltung </t>
    </r>
    <r>
      <rPr>
        <vertAlign val="superscript"/>
        <sz val="10"/>
        <color rgb="FF231F20"/>
        <rFont val="Arial"/>
        <family val="2"/>
      </rPr>
      <t>2</t>
    </r>
  </si>
  <si>
    <t>Jauche</t>
  </si>
  <si>
    <t>100% - (Sp. 2/Sp. 4) x 100</t>
  </si>
  <si>
    <t xml:space="preserve">Gülle, </t>
  </si>
  <si>
    <t>Verrechnungswerte Aufbringungsverluste</t>
  </si>
  <si>
    <t>100% - (Sp. 3/Sp. 5) x 101</t>
  </si>
  <si>
    <t>in % der Gesamtverluste</t>
  </si>
  <si>
    <t>Tab. 1</t>
  </si>
  <si>
    <t>Tab. 2</t>
  </si>
  <si>
    <t>Gärrückstände</t>
  </si>
  <si>
    <t>Spalten-Nr.</t>
  </si>
  <si>
    <t>Originaltab. DüV</t>
  </si>
  <si>
    <t>Ausbringung nach Abzug der</t>
  </si>
  <si>
    <t>Zufuhr nach Abzug der</t>
  </si>
  <si>
    <t>Ergänzung</t>
  </si>
  <si>
    <t>Tabellen zur Eingabehilfe</t>
  </si>
  <si>
    <t>Düngung BW</t>
  </si>
  <si>
    <t>Informationen:</t>
  </si>
  <si>
    <t>Entwicklungssoftware:</t>
  </si>
  <si>
    <t>Microsoft EXCEL 2010</t>
  </si>
  <si>
    <t>Entwicklungsstand:</t>
  </si>
  <si>
    <t>Verfallsdatum:</t>
  </si>
  <si>
    <t>Impressum:</t>
  </si>
  <si>
    <t>mit umfassenden Informationen, Onlineanwendungen und Excel-Programmen zum Thema bedarfsgerechte Düngung.</t>
  </si>
  <si>
    <t>Herausgeber:</t>
  </si>
  <si>
    <t>Ministerium für Ländlichen Raum und Verbraucherschutz</t>
  </si>
  <si>
    <t>Baden-Württemberg (MLR)</t>
  </si>
  <si>
    <t>Kernerplatz 10</t>
  </si>
  <si>
    <t>70182 Stuttgart</t>
  </si>
  <si>
    <t>poststelle@mlr.bwl.de</t>
  </si>
  <si>
    <t>Inhaltliche Redaktion:</t>
  </si>
  <si>
    <t>Ackerbau</t>
  </si>
  <si>
    <t>Landwirtschaftliches Technologiezentrum Augustenberg (LTZ)</t>
  </si>
  <si>
    <t xml:space="preserve">Neßlerstraße 23-31 </t>
  </si>
  <si>
    <t>76227 Karlsruhe</t>
  </si>
  <si>
    <t>Dr. Markus Mokry</t>
  </si>
  <si>
    <t>markus.mokry@ltz.bwl.de</t>
  </si>
  <si>
    <t>Grünland</t>
  </si>
  <si>
    <t>Landwirtschaftliches Zentrum für Rinderhaltung, Grünlandwirtschaft, Milchwirtschaft, Wild und Fischerei (LAZBW)</t>
  </si>
  <si>
    <t xml:space="preserve">Atzenberger Weg 99 </t>
  </si>
  <si>
    <t>88326 Aulendorf</t>
  </si>
  <si>
    <t>Koordination:</t>
  </si>
  <si>
    <t>Landwirtschaftliches Technologiezentrum Augustenberg</t>
  </si>
  <si>
    <t>Telefon: 0721 / 9468-0</t>
  </si>
  <si>
    <t>Telefax: 0721 / 9468-112</t>
  </si>
  <si>
    <t>poststelle @ ltz.bwl.de</t>
  </si>
  <si>
    <r>
      <t>Technische Redaktion</t>
    </r>
    <r>
      <rPr>
        <b/>
        <sz val="11"/>
        <color theme="1"/>
        <rFont val="Arial"/>
        <family val="2"/>
      </rPr>
      <t>:</t>
    </r>
  </si>
  <si>
    <t>Landesanstalt für Entwicklung der Landwirtschaft</t>
  </si>
  <si>
    <t>und der ländlichen Räume ( LEL )</t>
  </si>
  <si>
    <t>Oberbettringer Straße 162</t>
  </si>
  <si>
    <t>73525 Schwäbisch Gmünd</t>
  </si>
  <si>
    <t>Telefon: 07171 / 917-100</t>
  </si>
  <si>
    <t>Telefax: 07171 / 917-101</t>
  </si>
  <si>
    <t>poststelle@lel.bwl.de</t>
  </si>
  <si>
    <t>Ansprechpartner für technische Fragen:</t>
  </si>
  <si>
    <t xml:space="preserve">Für Richtigkeit und korrekte Funktion wird keine Gewähr übernommen. </t>
  </si>
  <si>
    <t xml:space="preserve">Haftungsansprüche jeglicher Art werden ausgeschlossen.  </t>
  </si>
  <si>
    <t>A</t>
  </si>
  <si>
    <t>Ziel der Anwendung</t>
  </si>
  <si>
    <t>B</t>
  </si>
  <si>
    <t>C</t>
  </si>
  <si>
    <t>Struktur und Funktionsweise</t>
  </si>
  <si>
    <t>Eingabe</t>
  </si>
  <si>
    <t xml:space="preserve">Die EXCEL-Anwendung LaKa ist Teil von Düngung BW. Düngung BW ist ein Onlineangebot des Landes Baden-Württemberg </t>
  </si>
  <si>
    <t>Quelle</t>
  </si>
  <si>
    <t>Erfassungsdatum:</t>
  </si>
  <si>
    <t>Für Kommentare, Anregungen und Verbesserungsvorschläge sind wir jederzeit dankbar!</t>
  </si>
  <si>
    <t xml:space="preserve">Die Veränderung dieser Datei und die Weitergabe veränderter Kopien ist ausdrücklich untersagt. </t>
  </si>
  <si>
    <t>Die Weitergabe unveränderter Kopien ist zulässig.</t>
  </si>
  <si>
    <t>Haftungsausschluss und Weiteres</t>
  </si>
  <si>
    <t>Jörg Messner</t>
  </si>
  <si>
    <t>joerg.messner@lazbw.bwl.de</t>
  </si>
  <si>
    <t>unterstützt von</t>
  </si>
  <si>
    <t>Bergerhauser Str. 36</t>
  </si>
  <si>
    <t>88400 Biberach</t>
  </si>
  <si>
    <t>michael.ziesel@biberach.de</t>
  </si>
  <si>
    <t>Rechtlicher Rahmen</t>
  </si>
  <si>
    <t>&gt;&gt;&gt; gelbe Felder sind Eingabefelder</t>
  </si>
  <si>
    <t>Die Ermittlung der erforderlichen Lagerkapazität erfolgt nach folgender Struktur:</t>
  </si>
  <si>
    <t>Eingabe:</t>
  </si>
  <si>
    <t>Volumen</t>
  </si>
  <si>
    <t>Acker- &amp; Grünland</t>
  </si>
  <si>
    <t>Lagerraum</t>
  </si>
  <si>
    <t>Nährstoffanfall</t>
  </si>
  <si>
    <t>Verlust-/Anrechenbarkeitsraten</t>
  </si>
  <si>
    <t>vorhandene Kapazitäten</t>
  </si>
  <si>
    <t>Füllstand zu Beginn</t>
  </si>
  <si>
    <t>Acker- und Grünland</t>
  </si>
  <si>
    <t>Anteil organ./-mineral. Dünger</t>
  </si>
  <si>
    <t>Anbauumfang</t>
  </si>
  <si>
    <t>aufzubringende Mengen je Kultur und Monat</t>
  </si>
  <si>
    <t>Einhaltung der Vorgaben der DüV</t>
  </si>
  <si>
    <t>Füllstand am Ende</t>
  </si>
  <si>
    <t>WD max. im Herbst:</t>
  </si>
  <si>
    <t>Nährstoffanfall an flüssigem Wirtschaftsdünger (WD)</t>
  </si>
  <si>
    <t>max. WD im Herbst</t>
  </si>
  <si>
    <t>170 er-Grenze</t>
  </si>
  <si>
    <t>Düngedarfsdeckung</t>
  </si>
  <si>
    <t xml:space="preserve">Bitte speichern Sie diese Datei einmalig in Ihrer Ursprungsform, sodass Sie diese für neue Berechnungen </t>
  </si>
  <si>
    <t>wiederaufrufen können.</t>
  </si>
  <si>
    <t>Ergebnis:</t>
  </si>
  <si>
    <t>&amp;</t>
  </si>
  <si>
    <t>Nährstoffgehalte</t>
  </si>
  <si>
    <t>Eingabe - Wirtschaftsdüngerverteilplan:</t>
  </si>
  <si>
    <t>Wirtschaftsdüngerverteilplan</t>
  </si>
  <si>
    <t>WD-Anfall lt. Berechnung je Jahr</t>
  </si>
  <si>
    <t>WD-Anfall lt. Berechnung je Monat</t>
  </si>
  <si>
    <t>WD im Lagerbehälter, 01.07.</t>
  </si>
  <si>
    <t>Im Laufe des Jahres noch aufzubringender WD (in % d. jährlichen Anfalls)</t>
  </si>
  <si>
    <t xml:space="preserve">      WD im Lagerbehälter</t>
  </si>
  <si>
    <t>berechnete Kapazität</t>
  </si>
  <si>
    <t>[kg/dt]</t>
  </si>
  <si>
    <t>Ernteprodukt</t>
  </si>
  <si>
    <t>1 Nutzung (40 dt/ha TM)</t>
  </si>
  <si>
    <t>Ganzpflanze</t>
  </si>
  <si>
    <t>2 Nutzungen (55 dt/ha TM)</t>
  </si>
  <si>
    <t>3 Nutzungen (80 dt/ha TM)</t>
  </si>
  <si>
    <t xml:space="preserve">4 Nutzungen (90 dt/ha TM) </t>
  </si>
  <si>
    <t>5 Nutzungen (110 dt/ha TM)</t>
  </si>
  <si>
    <t>Kultur</t>
  </si>
  <si>
    <t xml:space="preserve">Ernteprodukt </t>
  </si>
  <si>
    <t>% TS in der Frischmasse</t>
  </si>
  <si>
    <t>+ eigene Ergänzungen anhand NAEBI V 6.1 - Daten</t>
  </si>
  <si>
    <t>Getreide, Körnermais</t>
  </si>
  <si>
    <t xml:space="preserve">Weizen </t>
  </si>
  <si>
    <t>-</t>
  </si>
  <si>
    <t>Stroh</t>
  </si>
  <si>
    <t xml:space="preserve">Wintergerste </t>
  </si>
  <si>
    <t xml:space="preserve">Roggen </t>
  </si>
  <si>
    <t xml:space="preserve">Wintertriticale </t>
  </si>
  <si>
    <t xml:space="preserve">Sommerfuttergerste </t>
  </si>
  <si>
    <t xml:space="preserve">Braugerste </t>
  </si>
  <si>
    <t xml:space="preserve">Hafer </t>
  </si>
  <si>
    <t>Körnermais</t>
  </si>
  <si>
    <t>Corn-Cob-Mix</t>
  </si>
  <si>
    <t>Ölfrüchte</t>
  </si>
  <si>
    <t>Raps</t>
  </si>
  <si>
    <t>Sonnenblume</t>
  </si>
  <si>
    <t>Korn</t>
  </si>
  <si>
    <t>Öllein</t>
  </si>
  <si>
    <t>Kartoffel</t>
  </si>
  <si>
    <t>Knolle</t>
  </si>
  <si>
    <t>Kraut</t>
  </si>
  <si>
    <t>--</t>
  </si>
  <si>
    <t>Zuckerrübe</t>
  </si>
  <si>
    <t>Rübe</t>
  </si>
  <si>
    <t>Blatt</t>
  </si>
  <si>
    <t>Futterpflanzen</t>
  </si>
  <si>
    <t>Silomais</t>
  </si>
  <si>
    <t>Rotklee</t>
  </si>
  <si>
    <t>Luzerne</t>
  </si>
  <si>
    <t>Kleegras</t>
  </si>
  <si>
    <t>Kleegras (30:70)</t>
  </si>
  <si>
    <t>Kleegras (50:50)</t>
  </si>
  <si>
    <t>Kleegras (70:30)</t>
  </si>
  <si>
    <t>Luzernegras</t>
  </si>
  <si>
    <t>Luzernegras (30:70)</t>
  </si>
  <si>
    <t>Luzernegras (50:50)</t>
  </si>
  <si>
    <t>Luzernegras (70:30)</t>
  </si>
  <si>
    <t>Weidelgras (Ackergras)</t>
  </si>
  <si>
    <t>Futterzwischenfrüchte</t>
  </si>
  <si>
    <t>Feldgras, mehrjährig (mind. 4 Nutz.)</t>
  </si>
  <si>
    <t>kg N/dt Frischmasse</t>
  </si>
  <si>
    <r>
      <t>kg P</t>
    </r>
    <r>
      <rPr>
        <vertAlign val="subscript"/>
        <sz val="11"/>
        <color theme="1"/>
        <rFont val="Arial"/>
        <family val="2"/>
      </rPr>
      <t>2</t>
    </r>
    <r>
      <rPr>
        <sz val="11"/>
        <color theme="1"/>
        <rFont val="Arial"/>
        <family val="2"/>
      </rPr>
      <t>O</t>
    </r>
    <r>
      <rPr>
        <vertAlign val="subscript"/>
        <sz val="11"/>
        <color theme="1"/>
        <rFont val="Arial"/>
        <family val="2"/>
      </rPr>
      <t>5</t>
    </r>
    <r>
      <rPr>
        <sz val="11"/>
        <color theme="1"/>
        <rFont val="Arial"/>
        <family val="2"/>
      </rPr>
      <t>/dt Frischmasse</t>
    </r>
  </si>
  <si>
    <r>
      <t xml:space="preserve">Korn (12 % RP </t>
    </r>
    <r>
      <rPr>
        <vertAlign val="superscript"/>
        <sz val="11"/>
        <color theme="1"/>
        <rFont val="Arial"/>
        <family val="2"/>
      </rPr>
      <t>2</t>
    </r>
    <r>
      <rPr>
        <sz val="11"/>
        <color theme="1"/>
        <rFont val="Arial"/>
        <family val="2"/>
      </rPr>
      <t>)</t>
    </r>
  </si>
  <si>
    <r>
      <t>Korn + Stroh</t>
    </r>
    <r>
      <rPr>
        <vertAlign val="superscript"/>
        <sz val="11"/>
        <color theme="1"/>
        <rFont val="Arial"/>
        <family val="2"/>
      </rPr>
      <t>3</t>
    </r>
  </si>
  <si>
    <r>
      <t xml:space="preserve">Korn (14 % RP </t>
    </r>
    <r>
      <rPr>
        <vertAlign val="superscript"/>
        <sz val="11"/>
        <color theme="1"/>
        <rFont val="Arial"/>
        <family val="2"/>
      </rPr>
      <t>2</t>
    </r>
    <r>
      <rPr>
        <sz val="11"/>
        <color theme="1"/>
        <rFont val="Arial"/>
        <family val="2"/>
      </rPr>
      <t>)</t>
    </r>
  </si>
  <si>
    <r>
      <t xml:space="preserve">Knolle + Kraut </t>
    </r>
    <r>
      <rPr>
        <vertAlign val="superscript"/>
        <sz val="11"/>
        <color theme="1"/>
        <rFont val="Arial"/>
        <family val="2"/>
      </rPr>
      <t>3</t>
    </r>
  </si>
  <si>
    <r>
      <t xml:space="preserve">Rübe + Blatt </t>
    </r>
    <r>
      <rPr>
        <vertAlign val="superscript"/>
        <sz val="11"/>
        <color theme="1"/>
        <rFont val="Arial"/>
        <family val="2"/>
      </rPr>
      <t>3</t>
    </r>
  </si>
  <si>
    <r>
      <t xml:space="preserve">Korn (20 % RP </t>
    </r>
    <r>
      <rPr>
        <vertAlign val="superscript"/>
        <sz val="11"/>
        <color theme="1"/>
        <rFont val="Arial"/>
        <family val="2"/>
      </rPr>
      <t>2</t>
    </r>
    <r>
      <rPr>
        <sz val="11"/>
        <color theme="1"/>
        <rFont val="Arial"/>
        <family val="2"/>
      </rPr>
      <t>)</t>
    </r>
  </si>
  <si>
    <r>
      <t xml:space="preserve">Korn (23 % RP </t>
    </r>
    <r>
      <rPr>
        <vertAlign val="superscript"/>
        <sz val="11"/>
        <color theme="1"/>
        <rFont val="Arial"/>
        <family val="2"/>
      </rPr>
      <t>2</t>
    </r>
    <r>
      <rPr>
        <sz val="11"/>
        <color theme="1"/>
        <rFont val="Arial"/>
        <family val="2"/>
      </rPr>
      <t>)</t>
    </r>
  </si>
  <si>
    <r>
      <t xml:space="preserve">Korn (11 % RP </t>
    </r>
    <r>
      <rPr>
        <vertAlign val="superscript"/>
        <sz val="11"/>
        <color theme="1"/>
        <rFont val="Arial"/>
        <family val="2"/>
      </rPr>
      <t>2</t>
    </r>
    <r>
      <rPr>
        <sz val="11"/>
        <color theme="1"/>
        <rFont val="Arial"/>
        <family val="2"/>
      </rPr>
      <t>)</t>
    </r>
  </si>
  <si>
    <r>
      <t xml:space="preserve">Korn (10 % RP </t>
    </r>
    <r>
      <rPr>
        <vertAlign val="superscript"/>
        <sz val="11"/>
        <color theme="1"/>
        <rFont val="Arial"/>
        <family val="2"/>
      </rPr>
      <t>2</t>
    </r>
    <r>
      <rPr>
        <sz val="11"/>
        <color theme="1"/>
        <rFont val="Arial"/>
        <family val="2"/>
      </rPr>
      <t>)</t>
    </r>
  </si>
  <si>
    <r>
      <t xml:space="preserve">Korn (13 % RP </t>
    </r>
    <r>
      <rPr>
        <vertAlign val="superscript"/>
        <sz val="11"/>
        <color theme="1"/>
        <rFont val="Arial"/>
        <family val="2"/>
      </rPr>
      <t>2</t>
    </r>
    <r>
      <rPr>
        <sz val="11"/>
        <color theme="1"/>
        <rFont val="Arial"/>
        <family val="2"/>
      </rPr>
      <t>)</t>
    </r>
  </si>
  <si>
    <r>
      <t xml:space="preserve">Korn (12% RP </t>
    </r>
    <r>
      <rPr>
        <vertAlign val="superscript"/>
        <sz val="11"/>
        <color theme="1"/>
        <rFont val="Arial"/>
        <family val="2"/>
      </rPr>
      <t>2</t>
    </r>
    <r>
      <rPr>
        <sz val="11"/>
        <color theme="1"/>
        <rFont val="Arial"/>
        <family val="2"/>
      </rPr>
      <t>)</t>
    </r>
  </si>
  <si>
    <r>
      <t xml:space="preserve">Korn (11% RP </t>
    </r>
    <r>
      <rPr>
        <vertAlign val="superscript"/>
        <sz val="11"/>
        <color theme="1"/>
        <rFont val="Arial"/>
        <family val="2"/>
      </rPr>
      <t>2</t>
    </r>
    <r>
      <rPr>
        <sz val="11"/>
        <color theme="1"/>
        <rFont val="Arial"/>
        <family val="2"/>
      </rPr>
      <t>)</t>
    </r>
  </si>
  <si>
    <r>
      <t xml:space="preserve">Korn (13% RP </t>
    </r>
    <r>
      <rPr>
        <vertAlign val="superscript"/>
        <sz val="11"/>
        <color theme="1"/>
        <rFont val="Arial"/>
        <family val="2"/>
      </rPr>
      <t>2</t>
    </r>
    <r>
      <rPr>
        <sz val="11"/>
        <color theme="1"/>
        <rFont val="Arial"/>
        <family val="2"/>
      </rPr>
      <t>)</t>
    </r>
  </si>
  <si>
    <r>
      <t xml:space="preserve">Korn (16 % RP </t>
    </r>
    <r>
      <rPr>
        <vertAlign val="superscript"/>
        <sz val="11"/>
        <color theme="1"/>
        <rFont val="Arial"/>
        <family val="2"/>
      </rPr>
      <t>2</t>
    </r>
    <r>
      <rPr>
        <sz val="11"/>
        <color theme="1"/>
        <rFont val="Arial"/>
        <family val="2"/>
      </rPr>
      <t>)</t>
    </r>
  </si>
  <si>
    <r>
      <t>HNV</t>
    </r>
    <r>
      <rPr>
        <vertAlign val="superscript"/>
        <sz val="11"/>
        <color theme="1"/>
        <rFont val="Arial"/>
        <family val="2"/>
      </rPr>
      <t>1</t>
    </r>
    <r>
      <rPr>
        <sz val="11"/>
        <color theme="1"/>
        <rFont val="Arial"/>
        <family val="2"/>
      </rPr>
      <t xml:space="preserve"> 1 : x kg N/dt</t>
    </r>
  </si>
  <si>
    <t>Tab. 3</t>
  </si>
  <si>
    <t>kg N/dt TM</t>
  </si>
  <si>
    <r>
      <t>kg P</t>
    </r>
    <r>
      <rPr>
        <vertAlign val="subscript"/>
        <sz val="11"/>
        <color theme="1"/>
        <rFont val="Arial"/>
        <family val="2"/>
      </rPr>
      <t>2</t>
    </r>
    <r>
      <rPr>
        <sz val="11"/>
        <color theme="1"/>
        <rFont val="Arial"/>
        <family val="2"/>
      </rPr>
      <t>O</t>
    </r>
    <r>
      <rPr>
        <vertAlign val="subscript"/>
        <sz val="11"/>
        <color theme="1"/>
        <rFont val="Arial"/>
        <family val="2"/>
      </rPr>
      <t>5</t>
    </r>
    <r>
      <rPr>
        <sz val="11"/>
        <color theme="1"/>
        <rFont val="Arial"/>
        <family val="2"/>
      </rPr>
      <t>/dt TM</t>
    </r>
  </si>
  <si>
    <t>TM = Trockenmasse</t>
  </si>
  <si>
    <t>DüV, Anlage 7, Tabelle 3 Grünland</t>
  </si>
  <si>
    <t>DüV, Anlage 7, Tabelle 1 Ackerkulturen</t>
  </si>
  <si>
    <r>
      <t xml:space="preserve">1 </t>
    </r>
    <r>
      <rPr>
        <sz val="11"/>
        <color theme="1"/>
        <rFont val="Arial"/>
        <family val="2"/>
      </rPr>
      <t>Haupternteprodukt-Nebenernteprodukt-Verhältnis.</t>
    </r>
  </si>
  <si>
    <r>
      <t xml:space="preserve">2 </t>
    </r>
    <r>
      <rPr>
        <sz val="11"/>
        <color theme="1"/>
        <rFont val="Arial"/>
        <family val="2"/>
      </rPr>
      <t>Rohproteingehalt in der Trockenmasse.</t>
    </r>
  </si>
  <si>
    <r>
      <t xml:space="preserve">3 </t>
    </r>
    <r>
      <rPr>
        <sz val="11"/>
        <color theme="1"/>
        <rFont val="Arial"/>
        <family val="2"/>
      </rPr>
      <t>Nährstoffgehalt Haupternte- und Nebenernteprodukt bezogen auf das Haupternteprodukt.</t>
    </r>
  </si>
  <si>
    <t xml:space="preserve">Im Grundsatz muss die Lagerkapazität groß genug sein um die in den Verbotszeiträumen anfallenden Wirtschaftsdünger lagern zu können. Mindestens für die in einem Zeitraum von 6 Monaten anfallenden flüssigen Wirtschaftsdünger muss Lagerraum vorhanden sein (ab dem 01. Januar 2020: 9 Monate für Betriebe mit mehr als 3 GV je ha landwirtschaftlicher Nutzfläche sowie Betriebe, die flüssige Wirtschaftsdünger erzeugen und über keine Aufbringungsflächen verfügen). </t>
  </si>
  <si>
    <t>Bei der Berechnung des Fassungsvermögens sind die anfallende Menge an Niederschlagswasser und Abwasser sowie verbleibende Lagermengen, die betriebsmäßig nicht abgepumpt werden können, zu berücksichtigen. Denn der TM-Gehalt der flüssigen Wirtschaftsdünger kann dadurch deutlich sinken und folglich kann das benötigte Lagervolumen dadurch entsprechend ansteigen. 
(Vgl. § 12 DüV vom 26. Mai 2017, BGBl. I 2017, Nr. 32, S. 20 - 29, S. 1305 – 1348.)</t>
  </si>
  <si>
    <t xml:space="preserve">Ansonsten muss nachgewiesen werden, dass die das betriebliche Fassungsvermögen übersteigende Menge an Wirtschaftsdüngern überbetrieblich gelagert oder verwertet wird. Zusätzlich sind im Ackerbaubetrieb die jeweiligen Standortbedingungen (z.B. Vegetationsbeginn) und möglicherweise Kulturen mit spätem Düngebedarf (z.B. Mais) bei der Planung zu berücksichtigen. </t>
  </si>
  <si>
    <t xml:space="preserve">Bei einer Düngung mit flüssigen Wirtschaftsdüngern wird die „gute fachliche Praxis“ hinsichtlich einer mengenmäßig und zeitlich bedarfsgerechten Ernährung der Pflanzen sowie der Erhalt der Bodenfruchtbarkeit über die Düngeverordnung (DüV) rechtlich geregelt. Die DüV ist verpflichtend einzuhalten, da Gülle und Gärrückstände wesentliche Nährstoffgehalte an Gesamtstickstoff sowie Phosphat und i.d.R. wesentliche Gehalte an verfügbarem Stickstoff enthalten. </t>
  </si>
  <si>
    <t xml:space="preserve">Ebenso wird in der DüV in § 5 festgelegt, dass flüssige Wirtschaftsdünger nur auf aufnahmefähigem Boden aufgebracht werden dürfen. Ausgeschlossen sind daher überschwemmte, wassergesättigte, gefrorene (durchgehend gefroren und im Verlauf des Tages nicht oberflächlich auftauend) und/oder durchgängig mit Schnee bedeckte Böden. </t>
  </si>
  <si>
    <t xml:space="preserve">Des Weiteren regelt die DüV die Düngebedarfsermittlung für N und P2O5 (DüV § 4) als Basis für die Düngeplanung sowie sie die bedarfsgerechte Aufbringung von organischen und organisch-mineralischen Düngemitteln auf maximal 170 kg Gesamtstickstoff (Gesamt-N)/ha und Jahr im Betriebsdurchschnitt begrenzt (DüV § 6). Für das Aufbringen von organischen und organisch-mineralischen Düngemitteln, einschließlich Wirtschaftsdüngern, bei denen es sich um Gärrückstände aus dem Betrieb einer Biogasanlage handelt, kann nach Landesrecht auf Antrag eine Ausnahme bzgl. der maximal zulässigen 170 kg Gesamt-N je ha und Jahr erlassen werden. </t>
  </si>
  <si>
    <t xml:space="preserve">Dies gilt unabhängig von den Sperrfristen für die Aufbringung flüssiger Wirtschaftsdünger: 
- auf Ackerland nach der Ernte der letzten Hauptfrucht bis zum 31. Januar des Folgejahres. 
Ausnahmen gelten für: 
- Zwischenfrüchte, Winterraps, Feldfutter (Aussaat bis 15. September!) und
</t>
  </si>
  <si>
    <t>Sommergetreide</t>
  </si>
  <si>
    <t>auszuwählen</t>
  </si>
  <si>
    <t>Program-mierzeile</t>
  </si>
  <si>
    <t>organ. Dünger</t>
  </si>
  <si>
    <t>Düngebedarf (Obergrenze)</t>
  </si>
  <si>
    <t>Winterweizen</t>
  </si>
  <si>
    <t>Wintertriticale</t>
  </si>
  <si>
    <t>Ʃ sonstiges Wintergetreide</t>
  </si>
  <si>
    <t>Abfuhr mit Ernteresten</t>
  </si>
  <si>
    <t>Bsp. Eingabe Acker- &amp; Grünland:</t>
  </si>
  <si>
    <r>
      <t>P</t>
    </r>
    <r>
      <rPr>
        <b/>
        <vertAlign val="subscript"/>
        <sz val="9"/>
        <color theme="1"/>
        <rFont val="Arial"/>
        <family val="2"/>
      </rPr>
      <t>2</t>
    </r>
    <r>
      <rPr>
        <b/>
        <sz val="9"/>
        <color theme="1"/>
        <rFont val="Arial"/>
        <family val="2"/>
      </rPr>
      <t>O</t>
    </r>
    <r>
      <rPr>
        <b/>
        <vertAlign val="subscript"/>
        <sz val="9"/>
        <color theme="1"/>
        <rFont val="Arial"/>
        <family val="2"/>
      </rPr>
      <t>5</t>
    </r>
  </si>
  <si>
    <t>Achim Bader (LEL)</t>
  </si>
  <si>
    <t>Telefon: 07171 / 917-226</t>
  </si>
  <si>
    <t>Achim.Bader@lel.bwl.de</t>
  </si>
  <si>
    <t>gesetzliche Mindestanforderung</t>
  </si>
  <si>
    <t>monatlicher Füllstand</t>
  </si>
  <si>
    <t xml:space="preserve">Die Datei umfasst ein Registerblatt zur Eingabe inkl. Berechnung und Ergebnis und wird um ein Registerblatt "Tabellen" ergänzt, welches der Eingabehilfe dient. Aufgelistet sind dort u.a. die Mindestwirksamkeitsfaktoren in Abhängigkeit des Ausgangsstoffes (Bsp. Düngerart "Schweinegülle, Standard 7,5 % TS": Faktor "Schweinegülle").      
Die Speicherung der Ergebnisse erfolgt über den Pfad Datei &gt;&gt;&gt; Speichern unter &gt;&gt;&gt; "Speichername". Sie müssen jede Berechnungsdatei einzeln abspeichern und in geeigneter Form auf Ihrem Speicherort ablegen.       
Einen Ausdruck erstellen Sie über den Pfad Datei &gt;&gt;&gt; Drucken. </t>
  </si>
  <si>
    <t>Stickstoffgehalt des flüssigen Wirtschaftsdüngers abzüglich der in der DüV tierartspezifisch festgelegten Stall- u. Lagerverluste.</t>
  </si>
  <si>
    <t>Stickstoffsaldo (Feld-Stall) aus Nährstoffzu- und abfuhr - positives Vorzeichen --&gt; Überschuss.</t>
  </si>
  <si>
    <t>Phosphatsaldo (Feld-Stall) aus Nährstoffzu- und abfuhr - positives Vorzeichen --&gt; Überschuss.</t>
  </si>
  <si>
    <t>joschko.luib@biberach.de</t>
  </si>
  <si>
    <t>Landratsamt Biberach, Landwirtschaftsamt</t>
  </si>
  <si>
    <t>Michael Ziesel (Sachgebiet 2 Pflanzenbau)</t>
  </si>
  <si>
    <t>Joschko Luib (Sachgebiet 1 Agrarstruktur und Betriebswirtschaft)</t>
  </si>
  <si>
    <t>Gesamtstickstoff (Stall- und Lagerverluste sind abgezogen) des flüssigen Wirtschaftsdüngers je m³ multipliziert mit dem Mindestwirksamkeitsfaktor (Aufbringungsverlust sind noch nicht abgezogen) für das Jahr der Anwendung.</t>
  </si>
  <si>
    <r>
      <t>Die Anwendung unterstützt die Planung der Verteilung flüssiger Wirtschaftsdünger - Gülle, Jauche sowie flüssige Gärrückstände und zeigt den erforderlichen Lagerkapazitätsbedarf in Abhängigkeit vom Anfall flüssiger Wirtschaftsdünger, vom</t>
    </r>
    <r>
      <rPr>
        <sz val="11"/>
        <color theme="1"/>
        <rFont val="Arial"/>
        <family val="2"/>
      </rPr>
      <t xml:space="preserve"> Anbauumfang und von der Fruchtfolge auf. Ausreichender Lagerraum für flüssige Wirtschaftsdünger ist Voraussetzung für eine pflanzenbaulich sinnvolle und umweltgerechte Verwertung.
Die rechtlichen Vorgaben der Düngeverordnung (DüV), welche die Planung betreffen, werden berücksichtigt.</t>
    </r>
  </si>
  <si>
    <r>
      <t>- Wintergerste nach Getreidevorfrucht (Aussaat bis 01. Oktober!). 
  Diese können mit 60 kg Gesamt-N bzw. 30 kg Ammonium-N je ha gedüngt werden</t>
    </r>
    <r>
      <rPr>
        <sz val="11"/>
        <rFont val="Arial"/>
        <family val="2"/>
      </rPr>
      <t xml:space="preserve">, wenn N-Düngebedarf besteht. </t>
    </r>
    <r>
      <rPr>
        <sz val="11"/>
        <color theme="1"/>
        <rFont val="Arial"/>
        <family val="2"/>
      </rPr>
      <t xml:space="preserve">
- auf Grünland vom 01. November bis zum 31. Januar des Folgejahres.
(Vgl. § 3, 4, 5, 6, 7, 10 DüV vom 26. Mai 2017, BGBl. I 2017, Nr. 32, S. 20 - 29, S. 1305 – 1348.)</t>
    </r>
  </si>
  <si>
    <r>
      <t>N</t>
    </r>
    <r>
      <rPr>
        <b/>
        <vertAlign val="subscript"/>
        <sz val="10"/>
        <color theme="1"/>
        <rFont val="Arial"/>
        <family val="2"/>
      </rPr>
      <t>anrechenbar</t>
    </r>
  </si>
  <si>
    <t>Zweitfrucht (ZFr)</t>
  </si>
  <si>
    <t>Zwischenfrucht (ZWF)</t>
  </si>
  <si>
    <t>Hauptfrucht (HFr)</t>
  </si>
  <si>
    <t>01.06. - 01.10.</t>
  </si>
  <si>
    <t>ZFr</t>
  </si>
  <si>
    <t>Zweitfrucht - Saat bis 01.08. und Ernte vor 15.05 des Folgejahres.</t>
  </si>
  <si>
    <t>Das vorliegende Programm beinhaltet den Stand vom September 2017 und wurde sorgfälltig erstellt und getestet.</t>
  </si>
  <si>
    <r>
      <t>Düngebedarf N und P</t>
    </r>
    <r>
      <rPr>
        <vertAlign val="subscript"/>
        <sz val="11"/>
        <color theme="1"/>
        <rFont val="Arial"/>
        <family val="2"/>
      </rPr>
      <t>2</t>
    </r>
    <r>
      <rPr>
        <sz val="11"/>
        <color theme="1"/>
        <rFont val="Arial"/>
        <family val="2"/>
      </rPr>
      <t>O</t>
    </r>
    <r>
      <rPr>
        <vertAlign val="subscript"/>
        <sz val="11"/>
        <color theme="1"/>
        <rFont val="Arial"/>
        <family val="2"/>
      </rPr>
      <t>5</t>
    </r>
  </si>
  <si>
    <r>
      <t>Nährstoffabfuhr N und P</t>
    </r>
    <r>
      <rPr>
        <vertAlign val="subscript"/>
        <sz val="11"/>
        <color theme="1"/>
        <rFont val="Arial"/>
        <family val="2"/>
      </rPr>
      <t>2</t>
    </r>
    <r>
      <rPr>
        <sz val="11"/>
        <color theme="1"/>
        <rFont val="Arial"/>
        <family val="2"/>
      </rPr>
      <t>O</t>
    </r>
    <r>
      <rPr>
        <vertAlign val="subscript"/>
        <sz val="11"/>
        <color theme="1"/>
        <rFont val="Arial"/>
        <family val="2"/>
      </rPr>
      <t>5</t>
    </r>
  </si>
  <si>
    <t>heutiges Datum:</t>
  </si>
  <si>
    <t>Differenz:</t>
  </si>
  <si>
    <t>Hinweistext:</t>
  </si>
  <si>
    <t>Bitte überprüfen sie ob unter www.duengung-bw.de eine aktuellere Versionen verfügbar ist.</t>
  </si>
  <si>
    <r>
      <t>[kg</t>
    </r>
    <r>
      <rPr>
        <vertAlign val="subscript"/>
        <sz val="9"/>
        <rFont val="Arial"/>
        <family val="2"/>
      </rPr>
      <t>ges</t>
    </r>
    <r>
      <rPr>
        <sz val="9"/>
        <rFont val="Arial"/>
        <family val="2"/>
      </rPr>
      <t>]</t>
    </r>
  </si>
  <si>
    <r>
      <t>[m³</t>
    </r>
    <r>
      <rPr>
        <vertAlign val="subscript"/>
        <sz val="10"/>
        <rFont val="Arial"/>
        <family val="2"/>
      </rPr>
      <t>ges</t>
    </r>
    <r>
      <rPr>
        <sz val="10"/>
        <rFont val="Arial"/>
        <family val="2"/>
      </rPr>
      <t>]</t>
    </r>
  </si>
  <si>
    <t>(EXCEL-Anwendung, Vers. 1.2, Stand:01/10/2017)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</si>
</sst>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_ ;[Red]\-#,##0\ "/>
    <numFmt numFmtId="167" formatCode="#,##0.00_ ;[Red]\-#,##0.00\ "/>
    <numFmt numFmtId="168" formatCode="#,##0.00\ [$€-407];[Red]\-#,##0.00\ [$€-407]"/>
    <numFmt numFmtId="169" formatCode="[$-407]mmmm\ yy;@"/>
    <numFmt numFmtId="170" formatCode="0.00\ &quot;ha&quot;"/>
    <numFmt numFmtId="171" formatCode="0.0%"/>
  </numFmts>
  <fonts count="68" x14ac:knownFonts="1">
    <font>
      <sz val="11"/>
      <color theme="1"/>
      <name val="Arial"/>
      <family val="2"/>
    </font>
    <font>
      <sz val="11"/>
      <color theme="1"/>
      <name val="Arial"/>
      <family val="2"/>
    </font>
    <font>
      <b/>
      <sz val="11"/>
      <color theme="1"/>
      <name val="Arial"/>
      <family val="2"/>
    </font>
    <font>
      <i/>
      <sz val="10"/>
      <color theme="1"/>
      <name val="Arial"/>
      <family val="2"/>
    </font>
    <font>
      <sz val="10"/>
      <color theme="1"/>
      <name val="Arial"/>
      <family val="2"/>
    </font>
    <font>
      <b/>
      <sz val="10"/>
      <color theme="1"/>
      <name val="Arial"/>
      <family val="2"/>
    </font>
    <font>
      <sz val="8"/>
      <color theme="1"/>
      <name val="Arial"/>
      <family val="2"/>
    </font>
    <font>
      <sz val="10"/>
      <name val="Arial"/>
      <family val="2"/>
    </font>
    <font>
      <sz val="8"/>
      <name val="Arial"/>
      <family val="2"/>
    </font>
    <font>
      <vertAlign val="superscript"/>
      <sz val="10"/>
      <name val="Arial"/>
      <family val="2"/>
    </font>
    <font>
      <vertAlign val="subscript"/>
      <sz val="10"/>
      <color theme="1"/>
      <name val="Arial"/>
      <family val="2"/>
    </font>
    <font>
      <vertAlign val="subscript"/>
      <sz val="10"/>
      <name val="Arial"/>
      <family val="2"/>
    </font>
    <font>
      <i/>
      <sz val="10"/>
      <name val="Arial"/>
      <family val="2"/>
    </font>
    <font>
      <b/>
      <sz val="10"/>
      <name val="Arial"/>
      <family val="2"/>
    </font>
    <font>
      <b/>
      <sz val="10"/>
      <color rgb="FFFF0000"/>
      <name val="Arial"/>
      <family val="2"/>
    </font>
    <font>
      <sz val="10"/>
      <color rgb="FFFF0000"/>
      <name val="Arial"/>
      <family val="2"/>
    </font>
    <font>
      <sz val="9"/>
      <color theme="1"/>
      <name val="Arial"/>
      <family val="2"/>
    </font>
    <font>
      <sz val="11"/>
      <name val="Arial"/>
      <family val="2"/>
    </font>
    <font>
      <b/>
      <sz val="10"/>
      <color theme="3" tint="0.39997558519241921"/>
      <name val="Arial"/>
      <family val="2"/>
    </font>
    <font>
      <b/>
      <i/>
      <sz val="10"/>
      <name val="Arial"/>
      <family val="2"/>
    </font>
    <font>
      <b/>
      <i/>
      <sz val="11"/>
      <color theme="9" tint="-0.499984740745262"/>
      <name val="Arial"/>
      <family val="2"/>
    </font>
    <font>
      <i/>
      <sz val="8"/>
      <name val="Arial"/>
      <family val="2"/>
    </font>
    <font>
      <b/>
      <sz val="14"/>
      <color theme="1"/>
      <name val="Arial"/>
      <family val="2"/>
    </font>
    <font>
      <sz val="14"/>
      <color theme="1"/>
      <name val="Arial"/>
      <family val="2"/>
    </font>
    <font>
      <b/>
      <sz val="11"/>
      <name val="Arial"/>
      <family val="2"/>
    </font>
    <font>
      <vertAlign val="superscript"/>
      <sz val="10"/>
      <color theme="1"/>
      <name val="Arial"/>
      <family val="2"/>
    </font>
    <font>
      <i/>
      <sz val="11"/>
      <color rgb="FF7030A0"/>
      <name val="Arial"/>
      <family val="2"/>
    </font>
    <font>
      <sz val="10"/>
      <color rgb="FFFFFFCC"/>
      <name val="Arial"/>
      <family val="2"/>
    </font>
    <font>
      <b/>
      <sz val="10"/>
      <color theme="4" tint="-0.499984740745262"/>
      <name val="Arial"/>
      <family val="2"/>
    </font>
    <font>
      <sz val="10"/>
      <color theme="4" tint="-0.499984740745262"/>
      <name val="Arial"/>
      <family val="2"/>
    </font>
    <font>
      <b/>
      <vertAlign val="subscript"/>
      <sz val="10"/>
      <name val="Arial"/>
      <family val="2"/>
    </font>
    <font>
      <b/>
      <i/>
      <sz val="10"/>
      <color rgb="FFFF0000"/>
      <name val="Arial"/>
      <family val="2"/>
    </font>
    <font>
      <sz val="14"/>
      <color rgb="FFFFFFCC"/>
      <name val="Arial"/>
      <family val="2"/>
    </font>
    <font>
      <sz val="11"/>
      <color rgb="FFFFFFCC"/>
      <name val="Arial"/>
      <family val="2"/>
    </font>
    <font>
      <b/>
      <vertAlign val="subscript"/>
      <sz val="10"/>
      <color theme="1"/>
      <name val="Arial"/>
      <family val="2"/>
    </font>
    <font>
      <sz val="9"/>
      <name val="Arial"/>
      <family val="2"/>
    </font>
    <font>
      <b/>
      <i/>
      <sz val="10"/>
      <color theme="1"/>
      <name val="Arial"/>
      <family val="2"/>
    </font>
    <font>
      <vertAlign val="subscript"/>
      <sz val="9"/>
      <name val="Arial"/>
      <family val="2"/>
    </font>
    <font>
      <vertAlign val="subscript"/>
      <sz val="9"/>
      <color theme="1"/>
      <name val="Arial"/>
      <family val="2"/>
    </font>
    <font>
      <vertAlign val="superscript"/>
      <sz val="9"/>
      <name val="Arial"/>
      <family val="2"/>
    </font>
    <font>
      <vertAlign val="subscript"/>
      <sz val="11"/>
      <color theme="1"/>
      <name val="Arial"/>
      <family val="2"/>
    </font>
    <font>
      <b/>
      <sz val="9"/>
      <color rgb="FFFF0000"/>
      <name val="Arial"/>
      <family val="2"/>
    </font>
    <font>
      <b/>
      <sz val="14"/>
      <color rgb="FFFF0000"/>
      <name val="Arial"/>
      <family val="2"/>
    </font>
    <font>
      <b/>
      <sz val="9"/>
      <color indexed="81"/>
      <name val="Tahoma"/>
      <family val="2"/>
    </font>
    <font>
      <b/>
      <sz val="14"/>
      <name val="Arial"/>
      <family val="2"/>
    </font>
    <font>
      <sz val="14"/>
      <name val="Arial"/>
      <family val="2"/>
    </font>
    <font>
      <b/>
      <sz val="12"/>
      <name val="Arial"/>
      <family val="2"/>
    </font>
    <font>
      <sz val="10"/>
      <color theme="9" tint="-0.499984740745262"/>
      <name val="Arial"/>
      <family val="2"/>
    </font>
    <font>
      <i/>
      <sz val="11"/>
      <color theme="1"/>
      <name val="Arial"/>
      <family val="2"/>
    </font>
    <font>
      <sz val="4.5"/>
      <color rgb="FF231F20"/>
      <name val="Arial"/>
      <family val="2"/>
    </font>
    <font>
      <sz val="7"/>
      <color rgb="FF231F20"/>
      <name val="Arial"/>
      <family val="2"/>
    </font>
    <font>
      <vertAlign val="superscript"/>
      <sz val="6.5"/>
      <color rgb="FF231F20"/>
      <name val="Arial"/>
      <family val="2"/>
    </font>
    <font>
      <vertAlign val="superscript"/>
      <sz val="11"/>
      <color theme="1"/>
      <name val="Arial"/>
      <family val="2"/>
    </font>
    <font>
      <vertAlign val="superscript"/>
      <sz val="10"/>
      <color rgb="FF231F20"/>
      <name val="Arial"/>
      <family val="2"/>
    </font>
    <font>
      <sz val="11"/>
      <color rgb="FFFF0000"/>
      <name val="Arial"/>
      <family val="2"/>
    </font>
    <font>
      <b/>
      <i/>
      <sz val="11"/>
      <color theme="1"/>
      <name val="Arial"/>
      <family val="2"/>
    </font>
    <font>
      <u/>
      <sz val="11"/>
      <color theme="10"/>
      <name val="Arial"/>
      <family val="2"/>
    </font>
    <font>
      <sz val="11"/>
      <color rgb="FF000000"/>
      <name val="Arial"/>
      <family val="2"/>
    </font>
    <font>
      <b/>
      <i/>
      <sz val="16"/>
      <color indexed="8"/>
      <name val="Arial"/>
      <family val="2"/>
    </font>
    <font>
      <b/>
      <i/>
      <u/>
      <sz val="11"/>
      <color indexed="8"/>
      <name val="Arial"/>
      <family val="2"/>
    </font>
    <font>
      <sz val="11"/>
      <color indexed="8"/>
      <name val="Arial"/>
      <family val="2"/>
    </font>
    <font>
      <sz val="10"/>
      <color indexed="10"/>
      <name val="Arial"/>
      <family val="2"/>
    </font>
    <font>
      <u/>
      <sz val="10"/>
      <name val="Arial"/>
      <family val="2"/>
    </font>
    <font>
      <sz val="12"/>
      <name val="Arial"/>
      <family val="2"/>
    </font>
    <font>
      <b/>
      <sz val="9"/>
      <color theme="1"/>
      <name val="Arial"/>
      <family val="2"/>
    </font>
    <font>
      <b/>
      <vertAlign val="subscript"/>
      <sz val="9"/>
      <color theme="1"/>
      <name val="Arial"/>
      <family val="2"/>
    </font>
    <font>
      <b/>
      <u/>
      <sz val="10"/>
      <color rgb="FFFF0000"/>
      <name val="Arial"/>
      <family val="2"/>
    </font>
    <font>
      <i/>
      <sz val="11"/>
      <color rgb="FFFF0000"/>
      <name val="Arial"/>
      <family val="2"/>
    </font>
  </fonts>
  <fills count="31">
    <fill>
      <patternFill patternType="none"/>
    </fill>
    <fill>
      <patternFill patternType="gray125"/>
    </fill>
    <fill>
      <patternFill patternType="solid">
        <fgColor rgb="FFFFFFCC"/>
        <bgColor indexed="64"/>
      </patternFill>
    </fill>
    <fill>
      <patternFill patternType="solid">
        <fgColor indexed="9"/>
        <bgColor indexed="64"/>
      </patternFill>
    </fill>
    <fill>
      <patternFill patternType="gray0625"/>
    </fill>
    <fill>
      <patternFill patternType="solid">
        <fgColor theme="0"/>
        <bgColor indexed="64"/>
      </patternFill>
    </fill>
    <fill>
      <gradientFill>
        <stop position="0">
          <color rgb="FFFFFF99"/>
        </stop>
        <stop position="1">
          <color theme="0" tint="-0.1490218817712943"/>
        </stop>
      </gradientFill>
    </fill>
    <fill>
      <patternFill patternType="solid">
        <fgColor theme="0" tint="-4.9989318521683403E-2"/>
        <bgColor indexed="64"/>
      </patternFill>
    </fill>
    <fill>
      <patternFill patternType="solid">
        <fgColor theme="0" tint="-0.34998626667073579"/>
        <bgColor indexed="64"/>
      </patternFill>
    </fill>
    <fill>
      <patternFill patternType="gray0625">
        <bgColor theme="0" tint="-0.34998626667073579"/>
      </patternFill>
    </fill>
    <fill>
      <patternFill patternType="gray0625">
        <bgColor theme="0" tint="-4.9989318521683403E-2"/>
      </patternFill>
    </fill>
    <fill>
      <patternFill patternType="gray0625">
        <bgColor theme="0"/>
      </patternFill>
    </fill>
    <fill>
      <patternFill patternType="solid">
        <fgColor theme="6" tint="0.39997558519241921"/>
        <bgColor indexed="64"/>
      </patternFill>
    </fill>
    <fill>
      <patternFill patternType="solid">
        <fgColor theme="6" tint="0.79998168889431442"/>
        <bgColor indexed="64"/>
      </patternFill>
    </fill>
    <fill>
      <patternFill patternType="gray0625">
        <bgColor theme="6" tint="0.79998168889431442"/>
      </patternFill>
    </fill>
    <fill>
      <patternFill patternType="solid">
        <fgColor rgb="FFFFFF99"/>
        <bgColor indexed="64"/>
      </patternFill>
    </fill>
    <fill>
      <gradientFill>
        <stop position="0">
          <color theme="0" tint="-0.1490218817712943"/>
        </stop>
        <stop position="1">
          <color rgb="FFFFFF99"/>
        </stop>
      </gradientFill>
    </fill>
    <fill>
      <gradientFill degree="180">
        <stop position="0">
          <color rgb="FFFFFFCC"/>
        </stop>
        <stop position="1">
          <color rgb="FFFFFF99"/>
        </stop>
      </gradientFill>
    </fill>
    <fill>
      <gradientFill>
        <stop position="0">
          <color rgb="FFFFFFCC"/>
        </stop>
        <stop position="1">
          <color rgb="FFFFFF99"/>
        </stop>
      </gradientFill>
    </fill>
    <fill>
      <gradientFill>
        <stop position="0">
          <color rgb="FFFFFFCC"/>
        </stop>
        <stop position="1">
          <color theme="0" tint="-0.1490218817712943"/>
        </stop>
      </gradientFill>
    </fill>
    <fill>
      <patternFill patternType="solid">
        <fgColor theme="0" tint="-0.14996795556505021"/>
        <bgColor indexed="64"/>
      </patternFill>
    </fill>
    <fill>
      <patternFill patternType="solid">
        <fgColor theme="0" tint="-0.14996795556505021"/>
        <bgColor rgb="FFFF0000"/>
      </patternFill>
    </fill>
    <fill>
      <gradientFill>
        <stop position="0">
          <color theme="0" tint="-0.1490218817712943"/>
        </stop>
        <stop position="1">
          <color rgb="FFFFFFCC"/>
        </stop>
      </gradientFill>
    </fill>
    <fill>
      <gradientFill>
        <stop position="0">
          <color rgb="FFFFFF99"/>
        </stop>
        <stop position="1">
          <color rgb="FFFFFF99"/>
        </stop>
      </gradientFill>
    </fill>
    <fill>
      <gradientFill>
        <stop position="0">
          <color rgb="FFFFFF99"/>
        </stop>
        <stop position="1">
          <color rgb="FFFFFFCC"/>
        </stop>
      </gradientFill>
    </fill>
    <fill>
      <patternFill patternType="lightUp">
        <fgColor rgb="FFFF0000"/>
      </patternFill>
    </fill>
    <fill>
      <patternFill patternType="solid">
        <fgColor theme="6" tint="0.59999389629810485"/>
        <bgColor indexed="64"/>
      </patternFill>
    </fill>
    <fill>
      <patternFill patternType="solid">
        <fgColor rgb="FFFFD1CD"/>
        <bgColor indexed="64"/>
      </patternFill>
    </fill>
    <fill>
      <patternFill patternType="solid">
        <fgColor indexed="26"/>
        <bgColor indexed="64"/>
      </patternFill>
    </fill>
    <fill>
      <patternFill patternType="solid">
        <fgColor indexed="42"/>
        <bgColor indexed="64"/>
      </patternFill>
    </fill>
    <fill>
      <patternFill patternType="solid">
        <fgColor theme="2" tint="-9.9978637043366805E-2"/>
        <bgColor indexed="64"/>
      </patternFill>
    </fill>
  </fills>
  <borders count="46">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diagonal/>
    </border>
    <border>
      <left style="hair">
        <color indexed="64"/>
      </left>
      <right/>
      <top style="hair">
        <color indexed="64"/>
      </top>
      <bottom/>
      <diagonal/>
    </border>
    <border>
      <left/>
      <right style="hair">
        <color auto="1"/>
      </right>
      <top style="hair">
        <color auto="1"/>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auto="1"/>
      </right>
      <top style="hair">
        <color indexed="64"/>
      </top>
      <bottom style="hair">
        <color auto="1"/>
      </bottom>
      <diagonal/>
    </border>
    <border>
      <left style="hair">
        <color indexed="64"/>
      </left>
      <right/>
      <top style="hair">
        <color indexed="64"/>
      </top>
      <bottom style="thin">
        <color indexed="64"/>
      </bottom>
      <diagonal/>
    </border>
    <border>
      <left style="thin">
        <color auto="1"/>
      </left>
      <right style="hair">
        <color indexed="64"/>
      </right>
      <top/>
      <bottom style="hair">
        <color indexed="64"/>
      </bottom>
      <diagonal/>
    </border>
    <border>
      <left style="thin">
        <color auto="1"/>
      </left>
      <right style="hair">
        <color auto="1"/>
      </right>
      <top/>
      <bottom/>
      <diagonal/>
    </border>
    <border>
      <left style="thin">
        <color auto="1"/>
      </left>
      <right style="hair">
        <color auto="1"/>
      </right>
      <top style="hair">
        <color auto="1"/>
      </top>
      <bottom/>
      <diagonal/>
    </border>
    <border>
      <left style="thin">
        <color auto="1"/>
      </left>
      <right/>
      <top style="hair">
        <color auto="1"/>
      </top>
      <bottom style="thin">
        <color auto="1"/>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indexed="64"/>
      </left>
      <right style="thin">
        <color auto="1"/>
      </right>
      <top/>
      <bottom style="hair">
        <color indexed="64"/>
      </bottom>
      <diagonal/>
    </border>
    <border>
      <left style="thin">
        <color indexed="64"/>
      </left>
      <right/>
      <top style="hair">
        <color indexed="64"/>
      </top>
      <bottom style="hair">
        <color auto="1"/>
      </bottom>
      <diagonal/>
    </border>
    <border>
      <left/>
      <right style="thin">
        <color indexed="64"/>
      </right>
      <top style="hair">
        <color indexed="64"/>
      </top>
      <bottom style="hair">
        <color indexed="64"/>
      </bottom>
      <diagonal/>
    </border>
    <border>
      <left style="hair">
        <color auto="1"/>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thin">
        <color auto="1"/>
      </top>
      <bottom/>
      <diagonal/>
    </border>
    <border>
      <left/>
      <right style="hair">
        <color auto="1"/>
      </right>
      <top style="thin">
        <color auto="1"/>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thin">
        <color auto="1"/>
      </left>
      <right/>
      <top style="hair">
        <color auto="1"/>
      </top>
      <bottom/>
      <diagonal/>
    </border>
  </borders>
  <cellStyleXfs count="43">
    <xf numFmtId="0" fontId="0" fillId="0" borderId="0"/>
    <xf numFmtId="9" fontId="1" fillId="0" borderId="0" applyFont="0" applyFill="0" applyBorder="0" applyAlignment="0" applyProtection="0"/>
    <xf numFmtId="0" fontId="7" fillId="0" borderId="0"/>
    <xf numFmtId="0" fontId="7" fillId="0" borderId="0"/>
    <xf numFmtId="0" fontId="56" fillId="0" borderId="0" applyNumberFormat="0" applyFill="0" applyBorder="0" applyAlignment="0" applyProtection="0"/>
    <xf numFmtId="4" fontId="7" fillId="28" borderId="40">
      <alignment vertical="center" shrinkToFit="1"/>
      <protection locked="0"/>
    </xf>
    <xf numFmtId="4" fontId="7" fillId="28" borderId="40">
      <alignment vertical="center" shrinkToFit="1"/>
      <protection locked="0"/>
    </xf>
    <xf numFmtId="0" fontId="13" fillId="29" borderId="0"/>
    <xf numFmtId="0" fontId="58" fillId="0" borderId="0">
      <alignment horizontal="center"/>
    </xf>
    <xf numFmtId="0" fontId="58" fillId="0" borderId="0">
      <alignment horizontal="center" textRotation="90"/>
    </xf>
    <xf numFmtId="10" fontId="7" fillId="3" borderId="40">
      <alignment vertical="center" shrinkToFit="1"/>
    </xf>
    <xf numFmtId="166" fontId="7" fillId="3" borderId="40">
      <alignment vertical="center" shrinkToFit="1"/>
    </xf>
    <xf numFmtId="167" fontId="7" fillId="3" borderId="40">
      <alignment vertical="center" shrinkToFit="1"/>
    </xf>
    <xf numFmtId="4" fontId="7" fillId="0" borderId="40">
      <alignment vertical="center"/>
    </xf>
    <xf numFmtId="4" fontId="7" fillId="0" borderId="40">
      <alignment vertical="center"/>
    </xf>
    <xf numFmtId="165" fontId="7" fillId="0" borderId="40">
      <alignment horizontal="center" vertical="center"/>
    </xf>
    <xf numFmtId="1" fontId="7" fillId="0" borderId="40">
      <alignment horizontal="center" vertical="center"/>
    </xf>
    <xf numFmtId="0" fontId="59" fillId="0" borderId="0"/>
    <xf numFmtId="168" fontId="59" fillId="0" borderId="0"/>
    <xf numFmtId="4" fontId="7" fillId="29" borderId="0">
      <alignment vertical="center"/>
    </xf>
    <xf numFmtId="4" fontId="7" fillId="29" borderId="0">
      <alignment vertical="center"/>
    </xf>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7" fillId="0" borderId="0"/>
    <xf numFmtId="0" fontId="7" fillId="0" borderId="0">
      <alignment horizontal="right" vertical="center"/>
    </xf>
    <xf numFmtId="0" fontId="7" fillId="3" borderId="0"/>
    <xf numFmtId="3" fontId="61" fillId="0" borderId="41">
      <alignment horizontal="center" vertical="center" shrinkToFit="1"/>
    </xf>
  </cellStyleXfs>
  <cellXfs count="700">
    <xf numFmtId="0" fontId="0" fillId="0" borderId="0" xfId="0"/>
    <xf numFmtId="0" fontId="13" fillId="5" borderId="6" xfId="2" applyFont="1" applyFill="1" applyBorder="1" applyAlignment="1" applyProtection="1">
      <alignment horizontal="center"/>
    </xf>
    <xf numFmtId="0" fontId="13" fillId="5" borderId="3" xfId="3" applyFont="1" applyFill="1" applyBorder="1" applyAlignment="1" applyProtection="1">
      <alignment horizontal="left" vertical="center"/>
    </xf>
    <xf numFmtId="0" fontId="13" fillId="5" borderId="3" xfId="3" applyFont="1" applyFill="1" applyBorder="1" applyAlignment="1" applyProtection="1">
      <alignment horizontal="left" vertical="center" wrapText="1"/>
    </xf>
    <xf numFmtId="0" fontId="13" fillId="5" borderId="4" xfId="3" applyFont="1" applyFill="1" applyBorder="1" applyAlignment="1" applyProtection="1">
      <alignment horizontal="left" vertical="center"/>
    </xf>
    <xf numFmtId="0" fontId="18" fillId="5" borderId="4" xfId="3" applyFont="1" applyFill="1" applyBorder="1" applyAlignment="1" applyProtection="1">
      <alignment horizontal="left" vertical="center"/>
    </xf>
    <xf numFmtId="0" fontId="13" fillId="5" borderId="3" xfId="2" applyFont="1" applyFill="1" applyBorder="1" applyAlignment="1" applyProtection="1">
      <alignment horizontal="left" vertical="center"/>
    </xf>
    <xf numFmtId="0" fontId="13" fillId="5" borderId="4" xfId="2" applyFont="1" applyFill="1" applyBorder="1" applyAlignment="1" applyProtection="1">
      <alignment horizontal="left" vertical="center"/>
    </xf>
    <xf numFmtId="0" fontId="4" fillId="0" borderId="0" xfId="0" applyFont="1" applyBorder="1" applyAlignment="1" applyProtection="1">
      <alignment vertical="center"/>
    </xf>
    <xf numFmtId="0" fontId="23" fillId="0" borderId="0" xfId="0" applyFont="1" applyFill="1" applyAlignment="1" applyProtection="1">
      <alignment vertical="center"/>
    </xf>
    <xf numFmtId="0" fontId="22" fillId="0" borderId="0" xfId="0" applyFont="1" applyFill="1" applyAlignment="1" applyProtection="1">
      <alignment vertical="center"/>
    </xf>
    <xf numFmtId="0" fontId="0" fillId="0" borderId="0" xfId="0" applyFill="1" applyAlignment="1" applyProtection="1">
      <alignment vertical="center"/>
    </xf>
    <xf numFmtId="0" fontId="0" fillId="0" borderId="0" xfId="0" applyFill="1" applyProtection="1"/>
    <xf numFmtId="0" fontId="22" fillId="0" borderId="0" xfId="0" applyFont="1" applyFill="1" applyAlignment="1" applyProtection="1">
      <alignment horizontal="center" vertical="center"/>
    </xf>
    <xf numFmtId="164" fontId="22" fillId="0" borderId="0" xfId="0" applyNumberFormat="1" applyFont="1" applyFill="1" applyAlignment="1" applyProtection="1">
      <alignment vertical="center"/>
    </xf>
    <xf numFmtId="0" fontId="0" fillId="0" borderId="0" xfId="0" applyProtection="1"/>
    <xf numFmtId="0" fontId="2" fillId="0" borderId="0" xfId="0" applyFont="1" applyBorder="1" applyProtection="1"/>
    <xf numFmtId="0" fontId="31" fillId="0" borderId="0" xfId="0" applyFont="1" applyFill="1" applyAlignment="1" applyProtection="1">
      <alignment horizontal="right"/>
    </xf>
    <xf numFmtId="0" fontId="7" fillId="0" borderId="0" xfId="2" applyFont="1" applyAlignment="1" applyProtection="1">
      <alignment vertical="center"/>
    </xf>
    <xf numFmtId="0" fontId="13" fillId="0" borderId="0" xfId="2" applyFont="1" applyBorder="1" applyAlignment="1" applyProtection="1">
      <alignment vertical="center"/>
    </xf>
    <xf numFmtId="0" fontId="4" fillId="0" borderId="0" xfId="0" applyFont="1" applyBorder="1" applyProtection="1"/>
    <xf numFmtId="0" fontId="7" fillId="8" borderId="0" xfId="2" applyFont="1" applyFill="1" applyBorder="1" applyAlignment="1" applyProtection="1">
      <alignment vertical="center"/>
    </xf>
    <xf numFmtId="0" fontId="7" fillId="8" borderId="0" xfId="2" applyFont="1" applyFill="1" applyBorder="1" applyAlignment="1" applyProtection="1">
      <alignment horizontal="right" vertical="center"/>
    </xf>
    <xf numFmtId="0" fontId="13" fillId="5" borderId="0" xfId="2" applyFont="1" applyFill="1" applyBorder="1" applyAlignment="1" applyProtection="1">
      <alignment horizontal="center" wrapText="1"/>
    </xf>
    <xf numFmtId="0" fontId="7" fillId="0" borderId="0" xfId="2" applyFont="1" applyBorder="1" applyAlignment="1" applyProtection="1">
      <alignment vertical="center"/>
    </xf>
    <xf numFmtId="0" fontId="7" fillId="0" borderId="0" xfId="2" applyFont="1" applyBorder="1" applyAlignment="1" applyProtection="1">
      <alignment horizontal="right" vertical="center"/>
    </xf>
    <xf numFmtId="0" fontId="7" fillId="7" borderId="0" xfId="2" applyFont="1" applyFill="1" applyBorder="1" applyAlignment="1" applyProtection="1">
      <alignment vertical="center"/>
    </xf>
    <xf numFmtId="0" fontId="7" fillId="0" borderId="0" xfId="2" applyFont="1" applyAlignment="1" applyProtection="1">
      <alignment horizontal="right" vertical="center"/>
    </xf>
    <xf numFmtId="1" fontId="4" fillId="0" borderId="0" xfId="0" applyNumberFormat="1" applyFont="1" applyBorder="1" applyAlignment="1" applyProtection="1">
      <alignment vertical="center"/>
    </xf>
    <xf numFmtId="0" fontId="7" fillId="5" borderId="0" xfId="2" applyFont="1" applyFill="1" applyBorder="1" applyAlignment="1" applyProtection="1">
      <alignment horizontal="right" vertical="center"/>
    </xf>
    <xf numFmtId="0" fontId="2" fillId="0" borderId="0" xfId="0" applyFont="1" applyFill="1" applyBorder="1" applyAlignment="1" applyProtection="1">
      <alignment vertical="center"/>
    </xf>
    <xf numFmtId="0" fontId="7" fillId="0" borderId="0" xfId="2" applyFont="1" applyFill="1" applyAlignment="1" applyProtection="1"/>
    <xf numFmtId="0" fontId="7" fillId="0" borderId="0" xfId="2" applyFont="1" applyFill="1" applyAlignment="1" applyProtection="1">
      <alignment vertical="center"/>
    </xf>
    <xf numFmtId="0" fontId="7" fillId="0" borderId="8" xfId="2" applyFont="1" applyBorder="1" applyAlignment="1" applyProtection="1">
      <alignment vertical="center"/>
    </xf>
    <xf numFmtId="0" fontId="7" fillId="0" borderId="7" xfId="2" applyFont="1" applyBorder="1" applyAlignment="1" applyProtection="1">
      <alignment vertical="center"/>
    </xf>
    <xf numFmtId="0" fontId="0" fillId="0" borderId="7" xfId="0" applyBorder="1" applyProtection="1"/>
    <xf numFmtId="0" fontId="7" fillId="5" borderId="0" xfId="2" applyFont="1" applyFill="1" applyBorder="1" applyAlignment="1" applyProtection="1">
      <alignment vertical="center"/>
    </xf>
    <xf numFmtId="0" fontId="7" fillId="0" borderId="10" xfId="2" applyFont="1" applyBorder="1" applyAlignment="1" applyProtection="1">
      <alignment vertical="center"/>
    </xf>
    <xf numFmtId="0" fontId="0" fillId="0" borderId="0" xfId="0" applyBorder="1" applyProtection="1"/>
    <xf numFmtId="0" fontId="0" fillId="0" borderId="11" xfId="0" applyBorder="1" applyProtection="1"/>
    <xf numFmtId="0" fontId="7" fillId="5" borderId="0" xfId="2" applyFont="1" applyFill="1" applyBorder="1" applyProtection="1"/>
    <xf numFmtId="0" fontId="7" fillId="5" borderId="0" xfId="2" applyFont="1" applyFill="1" applyBorder="1" applyAlignment="1" applyProtection="1">
      <alignment horizontal="centerContinuous" vertical="center"/>
    </xf>
    <xf numFmtId="0" fontId="7" fillId="0" borderId="0" xfId="2" applyFont="1" applyAlignment="1" applyProtection="1"/>
    <xf numFmtId="0" fontId="7" fillId="0" borderId="0" xfId="2" applyFont="1" applyBorder="1" applyAlignment="1" applyProtection="1"/>
    <xf numFmtId="0" fontId="7" fillId="0" borderId="3" xfId="2" applyFont="1" applyBorder="1" applyAlignment="1" applyProtection="1">
      <alignment horizontal="right"/>
    </xf>
    <xf numFmtId="0" fontId="7" fillId="0" borderId="4" xfId="2" applyFont="1" applyBorder="1" applyAlignment="1" applyProtection="1"/>
    <xf numFmtId="0" fontId="13" fillId="5" borderId="22" xfId="2" applyFont="1" applyFill="1" applyBorder="1" applyAlignment="1" applyProtection="1">
      <alignment horizontal="center"/>
    </xf>
    <xf numFmtId="0" fontId="13" fillId="5" borderId="23" xfId="2" applyFont="1" applyFill="1" applyBorder="1" applyAlignment="1" applyProtection="1">
      <alignment horizontal="center"/>
    </xf>
    <xf numFmtId="0" fontId="13" fillId="5" borderId="25" xfId="2" applyFont="1" applyFill="1" applyBorder="1" applyAlignment="1" applyProtection="1">
      <alignment horizontal="center"/>
    </xf>
    <xf numFmtId="0" fontId="7" fillId="0" borderId="16" xfId="2" applyFont="1" applyBorder="1" applyAlignment="1" applyProtection="1"/>
    <xf numFmtId="0" fontId="7" fillId="0" borderId="3" xfId="2" applyFont="1" applyBorder="1" applyAlignment="1" applyProtection="1"/>
    <xf numFmtId="0" fontId="13" fillId="5" borderId="18" xfId="2" applyFont="1" applyFill="1" applyBorder="1" applyAlignment="1" applyProtection="1">
      <alignment horizontal="center"/>
    </xf>
    <xf numFmtId="0" fontId="13" fillId="5" borderId="26" xfId="2" applyFont="1" applyFill="1" applyBorder="1" applyAlignment="1" applyProtection="1">
      <alignment horizontal="center"/>
    </xf>
    <xf numFmtId="0" fontId="7" fillId="0" borderId="18" xfId="2" applyFont="1" applyBorder="1" applyAlignment="1" applyProtection="1"/>
    <xf numFmtId="0" fontId="7" fillId="0" borderId="18" xfId="2" applyFont="1" applyBorder="1" applyAlignment="1" applyProtection="1">
      <alignment vertical="center"/>
    </xf>
    <xf numFmtId="0" fontId="13" fillId="0" borderId="18" xfId="2" applyFont="1" applyFill="1" applyBorder="1" applyAlignment="1" applyProtection="1">
      <alignment horizontal="center"/>
    </xf>
    <xf numFmtId="0" fontId="13" fillId="0" borderId="6" xfId="2" applyFont="1" applyFill="1" applyBorder="1" applyAlignment="1" applyProtection="1">
      <alignment horizontal="center"/>
    </xf>
    <xf numFmtId="0" fontId="7" fillId="0" borderId="13" xfId="2" applyFont="1" applyFill="1" applyBorder="1" applyAlignment="1" applyProtection="1"/>
    <xf numFmtId="0" fontId="13" fillId="0" borderId="26" xfId="2" applyFont="1" applyFill="1" applyBorder="1" applyAlignment="1" applyProtection="1">
      <alignment horizontal="center"/>
    </xf>
    <xf numFmtId="0" fontId="28" fillId="5" borderId="1" xfId="2" applyFont="1" applyFill="1" applyBorder="1" applyAlignment="1" applyProtection="1">
      <alignment horizontal="center" vertical="center"/>
    </xf>
    <xf numFmtId="0" fontId="29" fillId="0" borderId="1" xfId="2" applyFont="1" applyBorder="1" applyAlignment="1" applyProtection="1"/>
    <xf numFmtId="0" fontId="8" fillId="0" borderId="1" xfId="2" applyFont="1" applyBorder="1" applyAlignment="1" applyProtection="1">
      <alignment horizontal="left" vertical="center"/>
    </xf>
    <xf numFmtId="0" fontId="8" fillId="0" borderId="1" xfId="2" applyFont="1" applyBorder="1" applyAlignment="1" applyProtection="1">
      <alignment horizontal="left" vertical="center" wrapText="1"/>
    </xf>
    <xf numFmtId="3" fontId="7" fillId="0" borderId="0" xfId="2" applyNumberFormat="1" applyFont="1" applyBorder="1" applyAlignment="1" applyProtection="1">
      <alignment horizontal="center"/>
    </xf>
    <xf numFmtId="0" fontId="0" fillId="0" borderId="0" xfId="0" applyAlignment="1" applyProtection="1">
      <alignment vertical="center"/>
    </xf>
    <xf numFmtId="0" fontId="0" fillId="0" borderId="3" xfId="0" applyBorder="1" applyAlignment="1" applyProtection="1">
      <alignment vertical="center"/>
    </xf>
    <xf numFmtId="0" fontId="7" fillId="0" borderId="2" xfId="2" applyFont="1" applyBorder="1" applyAlignment="1" applyProtection="1">
      <alignment vertical="center"/>
    </xf>
    <xf numFmtId="0" fontId="7" fillId="0" borderId="2" xfId="2" applyFont="1" applyFill="1" applyBorder="1" applyAlignment="1" applyProtection="1">
      <alignment vertical="center"/>
    </xf>
    <xf numFmtId="0" fontId="7" fillId="0" borderId="2" xfId="2" applyFont="1" applyFill="1" applyBorder="1" applyAlignment="1" applyProtection="1">
      <alignment horizontal="right" vertical="center"/>
    </xf>
    <xf numFmtId="3" fontId="14" fillId="5" borderId="0" xfId="2" applyNumberFormat="1" applyFont="1" applyFill="1" applyBorder="1" applyAlignment="1" applyProtection="1">
      <alignment vertical="center"/>
    </xf>
    <xf numFmtId="0" fontId="7" fillId="5" borderId="2" xfId="2" applyFont="1" applyFill="1" applyBorder="1" applyAlignment="1" applyProtection="1">
      <alignment vertical="center"/>
    </xf>
    <xf numFmtId="0" fontId="7" fillId="5" borderId="4" xfId="2" applyFont="1" applyFill="1" applyBorder="1" applyAlignment="1" applyProtection="1">
      <alignment horizontal="right" vertical="center"/>
    </xf>
    <xf numFmtId="3" fontId="14" fillId="5" borderId="0" xfId="2" applyNumberFormat="1" applyFont="1" applyFill="1" applyBorder="1" applyAlignment="1" applyProtection="1">
      <alignment horizontal="right" vertical="center"/>
    </xf>
    <xf numFmtId="0" fontId="14" fillId="5" borderId="0" xfId="2" applyFont="1" applyFill="1" applyBorder="1" applyAlignment="1" applyProtection="1">
      <alignment vertical="center"/>
    </xf>
    <xf numFmtId="0" fontId="14" fillId="0" borderId="0" xfId="2" applyFont="1" applyFill="1" applyAlignment="1" applyProtection="1">
      <alignment vertical="center"/>
    </xf>
    <xf numFmtId="0" fontId="12" fillId="0" borderId="3" xfId="0" applyFont="1" applyBorder="1" applyAlignment="1" applyProtection="1">
      <alignment vertical="center"/>
    </xf>
    <xf numFmtId="0" fontId="7" fillId="5" borderId="4" xfId="2" applyFont="1" applyFill="1" applyBorder="1" applyAlignment="1" applyProtection="1">
      <alignment horizontal="center" vertical="center"/>
    </xf>
    <xf numFmtId="0" fontId="15" fillId="5" borderId="1" xfId="2" applyFont="1" applyFill="1" applyBorder="1" applyAlignment="1" applyProtection="1">
      <alignment vertical="center"/>
    </xf>
    <xf numFmtId="0" fontId="4" fillId="0" borderId="0" xfId="0" applyFont="1" applyAlignment="1" applyProtection="1">
      <alignment vertical="center"/>
    </xf>
    <xf numFmtId="0" fontId="15" fillId="5" borderId="0" xfId="2" applyFont="1" applyFill="1" applyBorder="1" applyAlignment="1" applyProtection="1">
      <alignment vertical="center"/>
    </xf>
    <xf numFmtId="0" fontId="15" fillId="0" borderId="0" xfId="2" applyFont="1" applyFill="1" applyAlignment="1" applyProtection="1">
      <alignment vertical="center"/>
    </xf>
    <xf numFmtId="0" fontId="26" fillId="0" borderId="3" xfId="0" applyFont="1" applyBorder="1" applyAlignment="1" applyProtection="1">
      <alignment vertical="center"/>
    </xf>
    <xf numFmtId="164" fontId="7" fillId="5" borderId="1" xfId="2" applyNumberFormat="1" applyFont="1" applyFill="1" applyBorder="1" applyAlignment="1" applyProtection="1">
      <alignment horizontal="center" vertical="center"/>
    </xf>
    <xf numFmtId="3" fontId="7" fillId="5" borderId="1" xfId="2" applyNumberFormat="1" applyFont="1" applyFill="1" applyBorder="1" applyAlignment="1" applyProtection="1">
      <alignment vertical="center"/>
    </xf>
    <xf numFmtId="164" fontId="13" fillId="5" borderId="1" xfId="2" applyNumberFormat="1" applyFont="1" applyFill="1" applyBorder="1" applyAlignment="1" applyProtection="1">
      <alignment horizontal="center" vertical="center"/>
    </xf>
    <xf numFmtId="0" fontId="0" fillId="0" borderId="0" xfId="0" applyBorder="1" applyAlignment="1" applyProtection="1">
      <alignment vertical="center"/>
    </xf>
    <xf numFmtId="3" fontId="14" fillId="0" borderId="0" xfId="2" applyNumberFormat="1" applyFont="1" applyFill="1" applyBorder="1" applyAlignment="1" applyProtection="1">
      <alignment vertical="center"/>
    </xf>
    <xf numFmtId="0" fontId="35" fillId="0" borderId="0" xfId="2" applyFont="1" applyBorder="1" applyAlignment="1" applyProtection="1">
      <alignment vertical="center"/>
    </xf>
    <xf numFmtId="164" fontId="7" fillId="5" borderId="0" xfId="2" applyNumberFormat="1" applyFont="1" applyFill="1" applyBorder="1" applyAlignment="1" applyProtection="1">
      <alignment horizontal="center" vertical="center"/>
    </xf>
    <xf numFmtId="3" fontId="7" fillId="5" borderId="0" xfId="2" applyNumberFormat="1" applyFont="1" applyFill="1" applyBorder="1" applyAlignment="1" applyProtection="1">
      <alignment vertical="center"/>
    </xf>
    <xf numFmtId="164" fontId="13" fillId="5" borderId="0" xfId="2" applyNumberFormat="1" applyFont="1" applyFill="1" applyBorder="1" applyAlignment="1" applyProtection="1">
      <alignment horizontal="center" vertical="center"/>
    </xf>
    <xf numFmtId="0" fontId="7" fillId="0" borderId="0" xfId="2" applyFont="1" applyProtection="1"/>
    <xf numFmtId="0" fontId="39" fillId="0" borderId="0" xfId="2" applyFont="1" applyBorder="1" applyAlignment="1" applyProtection="1">
      <alignment vertical="center"/>
    </xf>
    <xf numFmtId="0" fontId="7" fillId="0" borderId="3" xfId="2" applyFont="1" applyBorder="1" applyAlignment="1" applyProtection="1">
      <alignment vertical="center"/>
    </xf>
    <xf numFmtId="0" fontId="5" fillId="5" borderId="2" xfId="0" applyFont="1" applyFill="1" applyBorder="1" applyAlignment="1" applyProtection="1">
      <alignment horizontal="left" vertical="center" wrapText="1"/>
    </xf>
    <xf numFmtId="0" fontId="5" fillId="8" borderId="2" xfId="0" applyFont="1" applyFill="1" applyBorder="1" applyAlignment="1" applyProtection="1">
      <alignment horizontal="center" vertical="center"/>
    </xf>
    <xf numFmtId="0" fontId="36" fillId="8" borderId="2" xfId="0" applyFont="1" applyFill="1" applyBorder="1" applyAlignment="1" applyProtection="1">
      <alignment horizontal="center" vertical="center"/>
    </xf>
    <xf numFmtId="0" fontId="5" fillId="7" borderId="2" xfId="0" applyFont="1" applyFill="1" applyBorder="1" applyAlignment="1" applyProtection="1">
      <alignment horizontal="center" vertical="center"/>
    </xf>
    <xf numFmtId="0" fontId="36" fillId="7" borderId="2" xfId="0" applyFont="1" applyFill="1" applyBorder="1" applyAlignment="1" applyProtection="1">
      <alignment horizontal="center" vertical="center"/>
    </xf>
    <xf numFmtId="9" fontId="13" fillId="7" borderId="2" xfId="1" applyFont="1" applyFill="1" applyBorder="1" applyAlignment="1" applyProtection="1">
      <alignment horizontal="center" vertical="center"/>
    </xf>
    <xf numFmtId="0" fontId="5" fillId="5"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19" fillId="0" borderId="2" xfId="2" applyFont="1" applyBorder="1" applyAlignment="1" applyProtection="1">
      <alignment horizontal="center" vertical="center"/>
    </xf>
    <xf numFmtId="9" fontId="13" fillId="0" borderId="2" xfId="1" applyFont="1" applyFill="1" applyBorder="1" applyAlignment="1" applyProtection="1">
      <alignment horizontal="center" vertical="center"/>
    </xf>
    <xf numFmtId="0" fontId="13" fillId="0" borderId="3" xfId="2" applyFont="1" applyBorder="1" applyAlignment="1" applyProtection="1">
      <alignment vertical="center"/>
    </xf>
    <xf numFmtId="0" fontId="16" fillId="8" borderId="2" xfId="0" applyFont="1" applyFill="1" applyBorder="1" applyAlignment="1" applyProtection="1">
      <alignment vertical="center"/>
    </xf>
    <xf numFmtId="0" fontId="16" fillId="8" borderId="2" xfId="0" applyFont="1" applyFill="1" applyBorder="1" applyAlignment="1" applyProtection="1">
      <alignment horizontal="center" vertical="center" wrapText="1"/>
    </xf>
    <xf numFmtId="0" fontId="16" fillId="7" borderId="2" xfId="0" applyFont="1" applyFill="1" applyBorder="1" applyAlignment="1" applyProtection="1">
      <alignment horizontal="center" vertical="center" wrapText="1"/>
    </xf>
    <xf numFmtId="1" fontId="35" fillId="7" borderId="2" xfId="2" applyNumberFormat="1" applyFont="1" applyFill="1" applyBorder="1" applyAlignment="1" applyProtection="1">
      <alignment horizontal="center" vertical="center" wrapText="1"/>
    </xf>
    <xf numFmtId="9" fontId="35" fillId="7" borderId="2" xfId="1" applyFont="1" applyFill="1" applyBorder="1" applyAlignment="1" applyProtection="1">
      <alignment horizontal="center" vertical="center"/>
    </xf>
    <xf numFmtId="0" fontId="16" fillId="0" borderId="2" xfId="0" applyFont="1" applyBorder="1" applyAlignment="1" applyProtection="1">
      <alignment horizontal="center" vertical="center" wrapText="1"/>
    </xf>
    <xf numFmtId="9" fontId="35" fillId="0" borderId="2" xfId="1" applyFont="1" applyFill="1" applyBorder="1" applyAlignment="1" applyProtection="1">
      <alignment horizontal="center" vertical="center"/>
    </xf>
    <xf numFmtId="0" fontId="16" fillId="0" borderId="2" xfId="0" applyFont="1" applyFill="1" applyBorder="1" applyAlignment="1" applyProtection="1">
      <alignment horizontal="center" vertical="center" wrapText="1"/>
    </xf>
    <xf numFmtId="0" fontId="13" fillId="0" borderId="2" xfId="2" applyFont="1" applyBorder="1" applyAlignment="1" applyProtection="1">
      <alignment vertical="center"/>
    </xf>
    <xf numFmtId="0" fontId="7" fillId="0" borderId="12" xfId="2" applyFont="1" applyBorder="1" applyAlignment="1" applyProtection="1">
      <alignment vertical="center"/>
    </xf>
    <xf numFmtId="0" fontId="7" fillId="0" borderId="13" xfId="2" applyFont="1" applyBorder="1" applyAlignment="1" applyProtection="1">
      <alignment horizontal="right" vertical="center"/>
    </xf>
    <xf numFmtId="0" fontId="7" fillId="0" borderId="13" xfId="2" applyFont="1" applyBorder="1" applyAlignment="1" applyProtection="1">
      <alignment vertical="center"/>
    </xf>
    <xf numFmtId="0" fontId="12" fillId="0" borderId="0" xfId="2" applyFont="1" applyAlignment="1" applyProtection="1">
      <alignment vertical="center"/>
    </xf>
    <xf numFmtId="0" fontId="7" fillId="0" borderId="0" xfId="2" applyFont="1" applyAlignment="1" applyProtection="1">
      <alignment vertical="center" shrinkToFit="1"/>
    </xf>
    <xf numFmtId="0" fontId="7" fillId="0" borderId="0" xfId="2" applyFont="1" applyAlignment="1" applyProtection="1">
      <alignment horizontal="right" vertical="center" shrinkToFit="1"/>
    </xf>
    <xf numFmtId="0" fontId="7" fillId="5" borderId="0" xfId="2" applyFont="1" applyFill="1" applyProtection="1"/>
    <xf numFmtId="0" fontId="7" fillId="5" borderId="9" xfId="2" applyFont="1" applyFill="1" applyBorder="1" applyAlignment="1" applyProtection="1">
      <alignment vertical="center"/>
    </xf>
    <xf numFmtId="0" fontId="7" fillId="5" borderId="5" xfId="2" applyFont="1" applyFill="1" applyBorder="1" applyAlignment="1" applyProtection="1">
      <alignment vertical="center"/>
    </xf>
    <xf numFmtId="0" fontId="7" fillId="0" borderId="5" xfId="0" applyFont="1" applyBorder="1" applyAlignment="1" applyProtection="1">
      <alignment horizontal="right" vertical="center"/>
    </xf>
    <xf numFmtId="0" fontId="7" fillId="5" borderId="13" xfId="2" applyFont="1" applyFill="1" applyBorder="1" applyAlignment="1" applyProtection="1">
      <alignment vertical="center"/>
    </xf>
    <xf numFmtId="0" fontId="7" fillId="5" borderId="14" xfId="2" applyFont="1" applyFill="1" applyBorder="1" applyAlignment="1" applyProtection="1">
      <alignment vertical="center"/>
    </xf>
    <xf numFmtId="0" fontId="7" fillId="0" borderId="6" xfId="0" applyFont="1" applyBorder="1" applyAlignment="1" applyProtection="1">
      <alignment horizontal="right" vertical="center"/>
    </xf>
    <xf numFmtId="0" fontId="7" fillId="0" borderId="3" xfId="0" applyFont="1" applyBorder="1" applyAlignment="1" applyProtection="1">
      <alignment vertical="center"/>
    </xf>
    <xf numFmtId="0" fontId="13" fillId="7" borderId="0" xfId="2" applyFont="1" applyFill="1" applyBorder="1" applyAlignment="1" applyProtection="1">
      <alignment horizontal="center"/>
    </xf>
    <xf numFmtId="0" fontId="7" fillId="0" borderId="11" xfId="2" applyFont="1" applyBorder="1" applyAlignment="1" applyProtection="1">
      <alignment vertical="center"/>
    </xf>
    <xf numFmtId="3" fontId="7" fillId="2" borderId="1" xfId="2" applyNumberFormat="1" applyFont="1" applyFill="1" applyBorder="1" applyAlignment="1" applyProtection="1">
      <alignment horizontal="center" vertical="center" shrinkToFit="1"/>
      <protection locked="0"/>
    </xf>
    <xf numFmtId="4" fontId="7" fillId="7" borderId="0" xfId="2" applyNumberFormat="1" applyFont="1" applyFill="1" applyBorder="1" applyAlignment="1" applyProtection="1">
      <alignment horizontal="center" vertical="center" shrinkToFit="1"/>
    </xf>
    <xf numFmtId="4" fontId="7" fillId="0" borderId="0" xfId="2" applyNumberFormat="1" applyFont="1" applyFill="1" applyBorder="1" applyAlignment="1" applyProtection="1">
      <alignment horizontal="center" vertical="center" shrinkToFit="1"/>
    </xf>
    <xf numFmtId="3" fontId="7" fillId="0" borderId="0" xfId="2" applyNumberFormat="1" applyFont="1" applyBorder="1" applyAlignment="1" applyProtection="1">
      <alignment horizontal="center" vertical="center" shrinkToFit="1"/>
    </xf>
    <xf numFmtId="3" fontId="7" fillId="0" borderId="0" xfId="2" applyNumberFormat="1" applyFont="1" applyFill="1" applyBorder="1" applyAlignment="1" applyProtection="1">
      <alignment horizontal="center" vertical="center" shrinkToFit="1"/>
    </xf>
    <xf numFmtId="0" fontId="4" fillId="2" borderId="0" xfId="0" applyFont="1" applyFill="1" applyBorder="1" applyAlignment="1" applyProtection="1">
      <alignment horizontal="center" shrinkToFit="1"/>
      <protection locked="0"/>
    </xf>
    <xf numFmtId="164" fontId="7" fillId="2" borderId="0" xfId="2" applyNumberFormat="1" applyFont="1" applyFill="1" applyBorder="1" applyAlignment="1" applyProtection="1">
      <alignment horizontal="right" vertical="center" shrinkToFit="1"/>
      <protection locked="0"/>
    </xf>
    <xf numFmtId="9" fontId="7" fillId="2" borderId="0" xfId="2" applyNumberFormat="1" applyFont="1" applyFill="1" applyBorder="1" applyAlignment="1" applyProtection="1">
      <alignment horizontal="right" vertical="center" shrinkToFit="1"/>
      <protection locked="0"/>
    </xf>
    <xf numFmtId="164" fontId="7" fillId="7" borderId="0" xfId="2" applyNumberFormat="1" applyFont="1" applyFill="1" applyBorder="1" applyAlignment="1" applyProtection="1">
      <alignment horizontal="right" vertical="center" shrinkToFit="1"/>
    </xf>
    <xf numFmtId="165" fontId="14" fillId="0" borderId="10" xfId="2" applyNumberFormat="1" applyFont="1" applyFill="1" applyBorder="1" applyAlignment="1" applyProtection="1">
      <alignment horizontal="center" vertical="center" shrinkToFit="1"/>
    </xf>
    <xf numFmtId="2" fontId="13" fillId="5" borderId="3" xfId="2" applyNumberFormat="1" applyFont="1" applyFill="1" applyBorder="1" applyAlignment="1" applyProtection="1">
      <alignment horizontal="center" shrinkToFit="1"/>
    </xf>
    <xf numFmtId="165" fontId="13" fillId="2" borderId="1" xfId="2" applyNumberFormat="1" applyFont="1" applyFill="1" applyBorder="1" applyAlignment="1" applyProtection="1">
      <alignment horizontal="center" vertical="center" shrinkToFit="1"/>
      <protection locked="0"/>
    </xf>
    <xf numFmtId="3" fontId="13" fillId="6" borderId="1" xfId="2" applyNumberFormat="1" applyFont="1" applyFill="1" applyBorder="1" applyAlignment="1" applyProtection="1">
      <alignment horizontal="center" vertical="center" shrinkToFit="1"/>
      <protection locked="0"/>
    </xf>
    <xf numFmtId="0" fontId="7" fillId="0" borderId="16" xfId="2" applyFont="1" applyBorder="1" applyAlignment="1" applyProtection="1">
      <alignment shrinkToFit="1"/>
    </xf>
    <xf numFmtId="3" fontId="7" fillId="5" borderId="1" xfId="2" applyNumberFormat="1" applyFont="1" applyFill="1" applyBorder="1" applyAlignment="1" applyProtection="1">
      <alignment horizontal="center" vertical="center" shrinkToFit="1"/>
    </xf>
    <xf numFmtId="3" fontId="13" fillId="5" borderId="1" xfId="2" applyNumberFormat="1" applyFont="1" applyFill="1" applyBorder="1" applyAlignment="1" applyProtection="1">
      <alignment horizontal="center" vertical="center" shrinkToFit="1"/>
    </xf>
    <xf numFmtId="0" fontId="7" fillId="0" borderId="16" xfId="2" applyFont="1" applyBorder="1" applyAlignment="1" applyProtection="1">
      <alignment vertical="center" shrinkToFit="1"/>
    </xf>
    <xf numFmtId="3" fontId="7" fillId="5" borderId="20" xfId="2" applyNumberFormat="1" applyFont="1" applyFill="1" applyBorder="1" applyAlignment="1" applyProtection="1">
      <alignment horizontal="center" vertical="center" shrinkToFit="1"/>
    </xf>
    <xf numFmtId="3" fontId="7" fillId="0" borderId="16" xfId="2" applyNumberFormat="1" applyFont="1" applyFill="1" applyBorder="1" applyAlignment="1" applyProtection="1">
      <alignment horizontal="center" vertical="center" shrinkToFit="1"/>
    </xf>
    <xf numFmtId="3" fontId="7" fillId="0" borderId="1" xfId="2" applyNumberFormat="1" applyFont="1" applyFill="1" applyBorder="1" applyAlignment="1" applyProtection="1">
      <alignment horizontal="center" vertical="center" shrinkToFit="1"/>
    </xf>
    <xf numFmtId="3" fontId="7" fillId="0" borderId="15" xfId="2" applyNumberFormat="1" applyFont="1" applyFill="1" applyBorder="1" applyAlignment="1" applyProtection="1">
      <alignment horizontal="center" vertical="center" shrinkToFit="1"/>
    </xf>
    <xf numFmtId="0" fontId="7" fillId="0" borderId="19" xfId="2" applyFont="1" applyFill="1" applyBorder="1" applyAlignment="1" applyProtection="1">
      <alignment vertical="center" shrinkToFit="1"/>
    </xf>
    <xf numFmtId="3" fontId="14" fillId="0" borderId="1" xfId="2" applyNumberFormat="1" applyFont="1" applyFill="1" applyBorder="1" applyAlignment="1" applyProtection="1">
      <alignment vertical="center" shrinkToFit="1"/>
    </xf>
    <xf numFmtId="3" fontId="13" fillId="2" borderId="21" xfId="2" applyNumberFormat="1" applyFont="1" applyFill="1" applyBorder="1" applyAlignment="1" applyProtection="1">
      <alignment horizontal="center" vertical="center" shrinkToFit="1"/>
      <protection locked="0"/>
    </xf>
    <xf numFmtId="3" fontId="13" fillId="2" borderId="17" xfId="2" applyNumberFormat="1" applyFont="1" applyFill="1" applyBorder="1" applyAlignment="1" applyProtection="1">
      <alignment horizontal="center" vertical="center" shrinkToFit="1"/>
      <protection locked="0"/>
    </xf>
    <xf numFmtId="3" fontId="13" fillId="2" borderId="24" xfId="2" applyNumberFormat="1" applyFont="1" applyFill="1" applyBorder="1" applyAlignment="1" applyProtection="1">
      <alignment horizontal="center" vertical="center" shrinkToFit="1"/>
      <protection locked="0"/>
    </xf>
    <xf numFmtId="3" fontId="7" fillId="3" borderId="16" xfId="2" applyNumberFormat="1" applyFont="1" applyFill="1" applyBorder="1" applyAlignment="1" applyProtection="1">
      <alignment vertical="center" shrinkToFit="1"/>
    </xf>
    <xf numFmtId="3" fontId="5" fillId="0" borderId="1" xfId="0" applyNumberFormat="1" applyFont="1" applyBorder="1" applyAlignment="1" applyProtection="1">
      <alignment horizontal="center" vertical="center" shrinkToFit="1"/>
    </xf>
    <xf numFmtId="3" fontId="7" fillId="5" borderId="6" xfId="2" applyNumberFormat="1" applyFont="1" applyFill="1" applyBorder="1" applyAlignment="1" applyProtection="1">
      <alignment horizontal="center" vertical="center" shrinkToFit="1"/>
    </xf>
    <xf numFmtId="0" fontId="7" fillId="3" borderId="6" xfId="2" applyFont="1" applyFill="1" applyBorder="1" applyAlignment="1" applyProtection="1">
      <alignment horizontal="left" vertical="center" shrinkToFit="1"/>
    </xf>
    <xf numFmtId="3" fontId="13" fillId="0" borderId="6" xfId="2" applyNumberFormat="1" applyFont="1" applyBorder="1" applyAlignment="1" applyProtection="1">
      <alignment horizontal="center" vertical="center" shrinkToFit="1"/>
    </xf>
    <xf numFmtId="0" fontId="7" fillId="5" borderId="1" xfId="2" applyFont="1" applyFill="1" applyBorder="1" applyAlignment="1" applyProtection="1">
      <alignment horizontal="center" vertical="center" shrinkToFit="1"/>
    </xf>
    <xf numFmtId="0" fontId="7" fillId="3" borderId="1" xfId="2" applyFont="1" applyFill="1" applyBorder="1" applyAlignment="1" applyProtection="1">
      <alignment horizontal="left" vertical="center" shrinkToFit="1"/>
    </xf>
    <xf numFmtId="0" fontId="14" fillId="5" borderId="1" xfId="2" applyFont="1" applyFill="1" applyBorder="1" applyAlignment="1" applyProtection="1">
      <alignment horizontal="left" vertical="center" shrinkToFit="1"/>
    </xf>
    <xf numFmtId="0" fontId="15" fillId="5" borderId="1" xfId="2" applyFont="1" applyFill="1" applyBorder="1" applyAlignment="1" applyProtection="1">
      <alignment vertical="center" shrinkToFit="1"/>
    </xf>
    <xf numFmtId="164" fontId="7" fillId="5" borderId="1" xfId="2" applyNumberFormat="1" applyFont="1" applyFill="1" applyBorder="1" applyAlignment="1" applyProtection="1">
      <alignment horizontal="center" vertical="center" shrinkToFit="1"/>
    </xf>
    <xf numFmtId="3" fontId="7" fillId="5" borderId="1" xfId="2" applyNumberFormat="1" applyFont="1" applyFill="1" applyBorder="1" applyAlignment="1" applyProtection="1">
      <alignment vertical="center" shrinkToFit="1"/>
    </xf>
    <xf numFmtId="164" fontId="13" fillId="5" borderId="1" xfId="2" applyNumberFormat="1" applyFont="1" applyFill="1" applyBorder="1" applyAlignment="1" applyProtection="1">
      <alignment horizontal="center" vertical="center" shrinkToFit="1"/>
    </xf>
    <xf numFmtId="0" fontId="13" fillId="8" borderId="2" xfId="2" applyFont="1" applyFill="1" applyBorder="1" applyAlignment="1" applyProtection="1">
      <alignment shrinkToFit="1"/>
    </xf>
    <xf numFmtId="0" fontId="19" fillId="8" borderId="2" xfId="2" applyFont="1" applyFill="1" applyBorder="1" applyAlignment="1" applyProtection="1">
      <alignment shrinkToFit="1"/>
    </xf>
    <xf numFmtId="0" fontId="13" fillId="7" borderId="2" xfId="2" applyFont="1" applyFill="1" applyBorder="1" applyAlignment="1" applyProtection="1">
      <alignment shrinkToFit="1"/>
    </xf>
    <xf numFmtId="0" fontId="7" fillId="7" borderId="2" xfId="2" applyFont="1" applyFill="1" applyBorder="1" applyAlignment="1" applyProtection="1">
      <alignment shrinkToFit="1"/>
    </xf>
    <xf numFmtId="0" fontId="12" fillId="7" borderId="2" xfId="2" applyFont="1" applyFill="1" applyBorder="1" applyAlignment="1" applyProtection="1">
      <alignment shrinkToFit="1"/>
    </xf>
    <xf numFmtId="9" fontId="7" fillId="7" borderId="2" xfId="1" applyFont="1" applyFill="1" applyBorder="1" applyAlignment="1" applyProtection="1">
      <alignment horizontal="center" vertical="center" shrinkToFit="1"/>
    </xf>
    <xf numFmtId="0" fontId="0" fillId="5" borderId="2" xfId="0" applyFill="1" applyBorder="1" applyAlignment="1" applyProtection="1">
      <alignment shrinkToFit="1"/>
    </xf>
    <xf numFmtId="0" fontId="7" fillId="0" borderId="2" xfId="2" applyFont="1" applyFill="1" applyBorder="1" applyAlignment="1" applyProtection="1">
      <alignment shrinkToFit="1"/>
    </xf>
    <xf numFmtId="0" fontId="12" fillId="0" borderId="2" xfId="2" applyFont="1" applyBorder="1" applyAlignment="1" applyProtection="1">
      <alignment shrinkToFit="1"/>
    </xf>
    <xf numFmtId="9" fontId="7" fillId="0" borderId="2" xfId="1" applyFont="1" applyFill="1" applyBorder="1" applyAlignment="1" applyProtection="1">
      <alignment horizontal="center" vertical="center" shrinkToFit="1"/>
    </xf>
    <xf numFmtId="0" fontId="13" fillId="0" borderId="2" xfId="2" applyFont="1" applyFill="1" applyBorder="1" applyAlignment="1" applyProtection="1">
      <alignment shrinkToFit="1"/>
    </xf>
    <xf numFmtId="0" fontId="7" fillId="0" borderId="2" xfId="2" applyFont="1" applyFill="1" applyBorder="1" applyAlignment="1" applyProtection="1">
      <alignment vertical="center" shrinkToFit="1"/>
    </xf>
    <xf numFmtId="3" fontId="7" fillId="8" borderId="2" xfId="2" applyNumberFormat="1" applyFont="1" applyFill="1" applyBorder="1" applyAlignment="1" applyProtection="1">
      <alignment horizontal="right" vertical="center" shrinkToFit="1"/>
    </xf>
    <xf numFmtId="3" fontId="12" fillId="8" borderId="2" xfId="2" applyNumberFormat="1" applyFont="1" applyFill="1" applyBorder="1" applyAlignment="1" applyProtection="1">
      <alignment horizontal="right" vertical="center" shrinkToFit="1"/>
    </xf>
    <xf numFmtId="3" fontId="7" fillId="7" borderId="2" xfId="2" applyNumberFormat="1" applyFont="1" applyFill="1" applyBorder="1" applyAlignment="1" applyProtection="1">
      <alignment horizontal="right" vertical="center" shrinkToFit="1"/>
    </xf>
    <xf numFmtId="3" fontId="12" fillId="7" borderId="2" xfId="2" applyNumberFormat="1" applyFont="1" applyFill="1" applyBorder="1" applyAlignment="1" applyProtection="1">
      <alignment horizontal="right" vertical="center" shrinkToFit="1"/>
    </xf>
    <xf numFmtId="9" fontId="7" fillId="7" borderId="2" xfId="1" applyFont="1" applyFill="1" applyBorder="1" applyAlignment="1" applyProtection="1">
      <alignment horizontal="right" vertical="center" shrinkToFit="1"/>
    </xf>
    <xf numFmtId="3" fontId="7" fillId="5" borderId="2" xfId="2" applyNumberFormat="1" applyFont="1" applyFill="1" applyBorder="1" applyAlignment="1" applyProtection="1">
      <alignment horizontal="right" vertical="center" shrinkToFit="1"/>
    </xf>
    <xf numFmtId="3" fontId="7" fillId="0" borderId="2" xfId="2" applyNumberFormat="1" applyFont="1" applyFill="1" applyBorder="1" applyAlignment="1" applyProtection="1">
      <alignment horizontal="right" vertical="center" shrinkToFit="1"/>
    </xf>
    <xf numFmtId="3" fontId="12" fillId="5" borderId="2" xfId="2" applyNumberFormat="1" applyFont="1" applyFill="1" applyBorder="1" applyAlignment="1" applyProtection="1">
      <alignment horizontal="right" vertical="center" shrinkToFit="1"/>
    </xf>
    <xf numFmtId="9" fontId="7" fillId="0" borderId="2" xfId="1" applyFont="1" applyFill="1" applyBorder="1" applyAlignment="1" applyProtection="1">
      <alignment horizontal="right" vertical="center" shrinkToFit="1"/>
    </xf>
    <xf numFmtId="0" fontId="7" fillId="0" borderId="2" xfId="2" applyFont="1" applyFill="1" applyBorder="1" applyAlignment="1" applyProtection="1">
      <alignment horizontal="right" vertical="center" shrinkToFit="1"/>
    </xf>
    <xf numFmtId="3" fontId="8" fillId="8" borderId="2" xfId="2" applyNumberFormat="1" applyFont="1" applyFill="1" applyBorder="1" applyAlignment="1" applyProtection="1">
      <alignment horizontal="right" vertical="center" shrinkToFit="1"/>
    </xf>
    <xf numFmtId="3" fontId="21" fillId="8" borderId="2" xfId="2" applyNumberFormat="1" applyFont="1" applyFill="1" applyBorder="1" applyAlignment="1" applyProtection="1">
      <alignment horizontal="right" vertical="center" shrinkToFit="1"/>
    </xf>
    <xf numFmtId="3" fontId="20" fillId="5" borderId="2" xfId="0" applyNumberFormat="1" applyFont="1" applyFill="1" applyBorder="1" applyAlignment="1" applyProtection="1">
      <alignment horizontal="right" shrinkToFit="1"/>
    </xf>
    <xf numFmtId="3" fontId="13" fillId="8" borderId="2" xfId="2" applyNumberFormat="1" applyFont="1" applyFill="1" applyBorder="1" applyAlignment="1" applyProtection="1">
      <alignment horizontal="right" vertical="center" shrinkToFit="1"/>
    </xf>
    <xf numFmtId="3" fontId="19" fillId="8" borderId="2" xfId="2" applyNumberFormat="1" applyFont="1" applyFill="1" applyBorder="1" applyAlignment="1" applyProtection="1">
      <alignment horizontal="right" vertical="center" shrinkToFit="1"/>
    </xf>
    <xf numFmtId="3" fontId="13" fillId="10" borderId="2" xfId="2" applyNumberFormat="1" applyFont="1" applyFill="1" applyBorder="1" applyAlignment="1" applyProtection="1">
      <alignment horizontal="right" vertical="center" shrinkToFit="1"/>
    </xf>
    <xf numFmtId="3" fontId="13" fillId="7" borderId="2" xfId="2" applyNumberFormat="1" applyFont="1" applyFill="1" applyBorder="1" applyAlignment="1" applyProtection="1">
      <alignment horizontal="right" vertical="center" shrinkToFit="1"/>
    </xf>
    <xf numFmtId="3" fontId="19" fillId="7" borderId="2" xfId="2" applyNumberFormat="1" applyFont="1" applyFill="1" applyBorder="1" applyAlignment="1" applyProtection="1">
      <alignment horizontal="right" vertical="center" shrinkToFit="1"/>
    </xf>
    <xf numFmtId="9" fontId="13" fillId="7" borderId="2" xfId="1" applyFont="1" applyFill="1" applyBorder="1" applyAlignment="1" applyProtection="1">
      <alignment horizontal="right" vertical="center" shrinkToFit="1"/>
    </xf>
    <xf numFmtId="3" fontId="13" fillId="11" borderId="2" xfId="2" applyNumberFormat="1" applyFont="1" applyFill="1" applyBorder="1" applyAlignment="1" applyProtection="1">
      <alignment horizontal="right" vertical="center" shrinkToFit="1"/>
    </xf>
    <xf numFmtId="3" fontId="13" fillId="0" borderId="2" xfId="2" applyNumberFormat="1" applyFont="1" applyFill="1" applyBorder="1" applyAlignment="1" applyProtection="1">
      <alignment horizontal="right" vertical="center" shrinkToFit="1"/>
    </xf>
    <xf numFmtId="3" fontId="19" fillId="5" borderId="2" xfId="2" applyNumberFormat="1" applyFont="1" applyFill="1" applyBorder="1" applyAlignment="1" applyProtection="1">
      <alignment horizontal="right" vertical="center" shrinkToFit="1"/>
    </xf>
    <xf numFmtId="9" fontId="13" fillId="0" borderId="2" xfId="1" applyFont="1" applyFill="1" applyBorder="1" applyAlignment="1" applyProtection="1">
      <alignment horizontal="right" vertical="center" shrinkToFit="1"/>
    </xf>
    <xf numFmtId="3" fontId="19" fillId="0" borderId="2" xfId="2" applyNumberFormat="1" applyFont="1" applyFill="1" applyBorder="1" applyAlignment="1" applyProtection="1">
      <alignment horizontal="right" vertical="center" shrinkToFit="1"/>
    </xf>
    <xf numFmtId="3" fontId="19" fillId="10" borderId="2" xfId="2" applyNumberFormat="1" applyFont="1" applyFill="1" applyBorder="1" applyAlignment="1" applyProtection="1">
      <alignment horizontal="right" vertical="center" shrinkToFit="1"/>
    </xf>
    <xf numFmtId="3" fontId="13" fillId="5" borderId="2" xfId="2" applyNumberFormat="1" applyFont="1" applyFill="1" applyBorder="1" applyAlignment="1" applyProtection="1">
      <alignment horizontal="right" vertical="center" shrinkToFit="1"/>
    </xf>
    <xf numFmtId="3" fontId="13" fillId="4" borderId="2" xfId="2" applyNumberFormat="1" applyFont="1" applyFill="1" applyBorder="1" applyAlignment="1" applyProtection="1">
      <alignment horizontal="right" vertical="center" shrinkToFit="1"/>
    </xf>
    <xf numFmtId="0" fontId="0" fillId="8" borderId="2" xfId="0" applyFill="1" applyBorder="1" applyAlignment="1" applyProtection="1">
      <alignment shrinkToFit="1"/>
    </xf>
    <xf numFmtId="0" fontId="7" fillId="8" borderId="2" xfId="2" applyFont="1" applyFill="1" applyBorder="1" applyAlignment="1" applyProtection="1">
      <alignment vertical="center" shrinkToFit="1"/>
    </xf>
    <xf numFmtId="0" fontId="0" fillId="7" borderId="2" xfId="0" applyFill="1" applyBorder="1" applyAlignment="1" applyProtection="1">
      <alignment shrinkToFit="1"/>
    </xf>
    <xf numFmtId="0" fontId="7" fillId="7" borderId="2" xfId="2" applyFont="1" applyFill="1" applyBorder="1" applyAlignment="1" applyProtection="1">
      <alignment vertical="center" shrinkToFit="1"/>
    </xf>
    <xf numFmtId="0" fontId="7" fillId="0" borderId="2" xfId="2" applyFont="1" applyBorder="1" applyAlignment="1" applyProtection="1">
      <alignment vertical="center" shrinkToFit="1"/>
    </xf>
    <xf numFmtId="0" fontId="0" fillId="0" borderId="2" xfId="0" applyFill="1" applyBorder="1" applyAlignment="1" applyProtection="1">
      <alignment shrinkToFit="1"/>
    </xf>
    <xf numFmtId="0" fontId="16" fillId="7" borderId="2" xfId="0" applyFont="1" applyFill="1" applyBorder="1" applyAlignment="1" applyProtection="1">
      <alignment shrinkToFit="1"/>
    </xf>
    <xf numFmtId="0" fontId="7" fillId="8" borderId="7" xfId="2" applyFont="1" applyFill="1" applyBorder="1" applyAlignment="1" applyProtection="1">
      <alignment vertical="center" shrinkToFit="1"/>
    </xf>
    <xf numFmtId="0" fontId="0" fillId="10" borderId="7" xfId="0" applyFill="1" applyBorder="1" applyAlignment="1" applyProtection="1">
      <alignment shrinkToFit="1"/>
    </xf>
    <xf numFmtId="0" fontId="7" fillId="10" borderId="7" xfId="2" applyFont="1" applyFill="1" applyBorder="1" applyAlignment="1" applyProtection="1">
      <alignment vertical="center" shrinkToFit="1"/>
    </xf>
    <xf numFmtId="0" fontId="7" fillId="4" borderId="7" xfId="2" applyFont="1" applyFill="1" applyBorder="1" applyAlignment="1" applyProtection="1">
      <alignment vertical="center" shrinkToFit="1"/>
    </xf>
    <xf numFmtId="0" fontId="0" fillId="4" borderId="7" xfId="0" applyFill="1" applyBorder="1" applyAlignment="1" applyProtection="1">
      <alignment shrinkToFit="1"/>
    </xf>
    <xf numFmtId="0" fontId="4" fillId="8" borderId="13" xfId="0" applyFont="1" applyFill="1" applyBorder="1" applyAlignment="1" applyProtection="1">
      <alignment horizontal="center" shrinkToFit="1"/>
    </xf>
    <xf numFmtId="9" fontId="7" fillId="8" borderId="13" xfId="1" applyFont="1" applyFill="1" applyBorder="1" applyAlignment="1" applyProtection="1">
      <alignment horizontal="center" vertical="center" shrinkToFit="1"/>
    </xf>
    <xf numFmtId="0" fontId="0" fillId="10" borderId="13" xfId="0" applyFill="1" applyBorder="1" applyAlignment="1" applyProtection="1">
      <alignment shrinkToFit="1"/>
    </xf>
    <xf numFmtId="0" fontId="7" fillId="10" borderId="13" xfId="2" applyFont="1" applyFill="1" applyBorder="1" applyAlignment="1" applyProtection="1">
      <alignment vertical="center" shrinkToFit="1"/>
    </xf>
    <xf numFmtId="0" fontId="7" fillId="4" borderId="13" xfId="2" applyFont="1" applyFill="1" applyBorder="1" applyAlignment="1" applyProtection="1">
      <alignment vertical="center" shrinkToFit="1"/>
    </xf>
    <xf numFmtId="0" fontId="0" fillId="4" borderId="13" xfId="0" applyFill="1" applyBorder="1" applyAlignment="1" applyProtection="1">
      <alignment shrinkToFit="1"/>
    </xf>
    <xf numFmtId="0" fontId="0" fillId="9" borderId="7" xfId="0" applyFill="1" applyBorder="1" applyAlignment="1" applyProtection="1">
      <alignment shrinkToFit="1"/>
    </xf>
    <xf numFmtId="0" fontId="7" fillId="9" borderId="7" xfId="2" applyFont="1" applyFill="1" applyBorder="1" applyAlignment="1" applyProtection="1">
      <alignment vertical="center" shrinkToFit="1"/>
    </xf>
    <xf numFmtId="0" fontId="7" fillId="7" borderId="7" xfId="2" applyFont="1" applyFill="1" applyBorder="1" applyAlignment="1" applyProtection="1">
      <alignment vertical="center" shrinkToFit="1"/>
    </xf>
    <xf numFmtId="0" fontId="7" fillId="0" borderId="7" xfId="2" applyFont="1" applyBorder="1" applyAlignment="1" applyProtection="1">
      <alignment vertical="center" shrinkToFit="1"/>
    </xf>
    <xf numFmtId="0" fontId="0" fillId="9" borderId="13" xfId="0" applyFill="1" applyBorder="1" applyAlignment="1" applyProtection="1">
      <alignment shrinkToFit="1"/>
    </xf>
    <xf numFmtId="0" fontId="7" fillId="9" borderId="13" xfId="2" applyFont="1" applyFill="1" applyBorder="1" applyAlignment="1" applyProtection="1">
      <alignment vertical="center" shrinkToFit="1"/>
    </xf>
    <xf numFmtId="0" fontId="4" fillId="7" borderId="13" xfId="0" applyFont="1" applyFill="1" applyBorder="1" applyAlignment="1" applyProtection="1">
      <alignment horizontal="center" shrinkToFit="1"/>
    </xf>
    <xf numFmtId="9" fontId="7" fillId="7" borderId="13" xfId="2" applyNumberFormat="1" applyFont="1" applyFill="1" applyBorder="1" applyAlignment="1" applyProtection="1">
      <alignment horizontal="center" vertical="center" shrinkToFit="1"/>
    </xf>
    <xf numFmtId="0" fontId="7" fillId="4" borderId="13" xfId="2" applyFont="1" applyFill="1" applyBorder="1" applyAlignment="1" applyProtection="1">
      <alignment horizontal="center" vertical="center" shrinkToFit="1"/>
    </xf>
    <xf numFmtId="0" fontId="7" fillId="0" borderId="13" xfId="2" applyFont="1" applyBorder="1" applyAlignment="1" applyProtection="1">
      <alignment horizontal="center" vertical="center" shrinkToFit="1"/>
    </xf>
    <xf numFmtId="9" fontId="7" fillId="0" borderId="13" xfId="1" applyFont="1" applyBorder="1" applyAlignment="1" applyProtection="1">
      <alignment horizontal="center" vertical="center" shrinkToFit="1"/>
    </xf>
    <xf numFmtId="0" fontId="7" fillId="10" borderId="13" xfId="2" applyFont="1" applyFill="1" applyBorder="1" applyAlignment="1" applyProtection="1">
      <alignment horizontal="center" vertical="center" shrinkToFit="1"/>
    </xf>
    <xf numFmtId="0" fontId="0" fillId="10" borderId="13" xfId="0" applyFill="1" applyBorder="1" applyAlignment="1" applyProtection="1">
      <alignment horizontal="center" shrinkToFit="1"/>
    </xf>
    <xf numFmtId="0" fontId="0" fillId="4" borderId="13" xfId="0" applyFill="1" applyBorder="1" applyAlignment="1" applyProtection="1">
      <alignment horizontal="center" shrinkToFit="1"/>
    </xf>
    <xf numFmtId="0" fontId="7" fillId="10" borderId="7" xfId="2" applyFont="1" applyFill="1" applyBorder="1" applyAlignment="1" applyProtection="1">
      <alignment horizontal="center" vertical="center" shrinkToFit="1"/>
    </xf>
    <xf numFmtId="0" fontId="7" fillId="4" borderId="7" xfId="2" applyFont="1" applyFill="1" applyBorder="1" applyAlignment="1" applyProtection="1">
      <alignment horizontal="center" vertical="center" shrinkToFit="1"/>
    </xf>
    <xf numFmtId="0" fontId="7" fillId="7" borderId="7" xfId="2" applyFont="1" applyFill="1" applyBorder="1" applyAlignment="1" applyProtection="1">
      <alignment horizontal="center" vertical="center" shrinkToFit="1"/>
    </xf>
    <xf numFmtId="0" fontId="7" fillId="0" borderId="7" xfId="2" applyFont="1" applyFill="1" applyBorder="1" applyAlignment="1" applyProtection="1">
      <alignment horizontal="center" vertical="center" shrinkToFit="1"/>
    </xf>
    <xf numFmtId="0" fontId="7" fillId="0" borderId="7" xfId="2" applyFont="1" applyFill="1" applyBorder="1" applyAlignment="1" applyProtection="1">
      <alignment vertical="center" shrinkToFit="1"/>
    </xf>
    <xf numFmtId="0" fontId="7" fillId="7" borderId="13" xfId="2" applyFont="1" applyFill="1" applyBorder="1" applyAlignment="1" applyProtection="1">
      <alignment horizontal="center" vertical="center" shrinkToFit="1"/>
    </xf>
    <xf numFmtId="9" fontId="7" fillId="7" borderId="13" xfId="1" applyFont="1" applyFill="1" applyBorder="1" applyAlignment="1" applyProtection="1">
      <alignment horizontal="center" vertical="center" shrinkToFit="1"/>
    </xf>
    <xf numFmtId="0" fontId="7" fillId="0" borderId="13" xfId="2" applyFont="1" applyFill="1" applyBorder="1" applyAlignment="1" applyProtection="1">
      <alignment horizontal="center" vertical="center" shrinkToFit="1"/>
    </xf>
    <xf numFmtId="0" fontId="7" fillId="0" borderId="13" xfId="2" applyFont="1" applyFill="1" applyBorder="1" applyAlignment="1" applyProtection="1">
      <alignment vertical="center" shrinkToFit="1"/>
    </xf>
    <xf numFmtId="9" fontId="7" fillId="0" borderId="13" xfId="1" applyFont="1" applyFill="1" applyBorder="1" applyAlignment="1" applyProtection="1">
      <alignment horizontal="center" vertical="center" shrinkToFit="1"/>
    </xf>
    <xf numFmtId="1" fontId="13" fillId="5" borderId="1" xfId="2" applyNumberFormat="1" applyFont="1" applyFill="1" applyBorder="1" applyAlignment="1" applyProtection="1">
      <alignment horizontal="center" vertical="center" shrinkToFit="1"/>
    </xf>
    <xf numFmtId="0" fontId="7" fillId="0" borderId="3" xfId="2" applyFont="1" applyBorder="1" applyAlignment="1" applyProtection="1">
      <alignment horizontal="left" vertical="center"/>
    </xf>
    <xf numFmtId="0" fontId="32" fillId="12" borderId="0" xfId="0" applyFont="1" applyFill="1" applyAlignment="1" applyProtection="1">
      <alignment vertical="center"/>
    </xf>
    <xf numFmtId="0" fontId="33" fillId="12" borderId="0" xfId="0" applyFont="1" applyFill="1" applyAlignment="1" applyProtection="1">
      <alignment vertical="center"/>
    </xf>
    <xf numFmtId="0" fontId="27" fillId="12" borderId="0" xfId="0" applyFont="1" applyFill="1" applyAlignment="1" applyProtection="1">
      <alignment horizontal="center" vertical="center"/>
    </xf>
    <xf numFmtId="0" fontId="42" fillId="12" borderId="0" xfId="0" applyFont="1" applyFill="1" applyAlignment="1" applyProtection="1">
      <alignment vertical="center"/>
    </xf>
    <xf numFmtId="14" fontId="27" fillId="12" borderId="0" xfId="0" applyNumberFormat="1" applyFont="1" applyFill="1" applyAlignment="1" applyProtection="1">
      <alignment vertical="center"/>
    </xf>
    <xf numFmtId="0" fontId="44" fillId="12" borderId="0" xfId="0" applyFont="1" applyFill="1" applyAlignment="1" applyProtection="1">
      <alignment vertical="center"/>
    </xf>
    <xf numFmtId="0" fontId="45" fillId="12" borderId="0" xfId="0" applyFont="1" applyFill="1" applyAlignment="1" applyProtection="1">
      <alignment vertical="center"/>
    </xf>
    <xf numFmtId="0" fontId="17" fillId="12" borderId="0" xfId="0" applyFont="1" applyFill="1" applyAlignment="1" applyProtection="1">
      <alignment vertical="center"/>
    </xf>
    <xf numFmtId="0" fontId="7" fillId="12" borderId="0" xfId="0" applyFont="1" applyFill="1" applyAlignment="1" applyProtection="1">
      <alignment vertical="center"/>
    </xf>
    <xf numFmtId="0" fontId="0" fillId="13" borderId="0" xfId="0" applyFill="1" applyProtection="1"/>
    <xf numFmtId="0" fontId="2" fillId="13" borderId="0" xfId="0" applyFont="1" applyFill="1" applyBorder="1" applyProtection="1"/>
    <xf numFmtId="0" fontId="2" fillId="13" borderId="0" xfId="0" applyFont="1" applyFill="1" applyBorder="1" applyAlignment="1" applyProtection="1">
      <alignment vertical="center"/>
    </xf>
    <xf numFmtId="0" fontId="7" fillId="13" borderId="0" xfId="2" applyFont="1" applyFill="1" applyAlignment="1" applyProtection="1"/>
    <xf numFmtId="0" fontId="7" fillId="13" borderId="0" xfId="2" applyFont="1" applyFill="1" applyAlignment="1" applyProtection="1">
      <alignment vertical="center"/>
    </xf>
    <xf numFmtId="0" fontId="24" fillId="13" borderId="0" xfId="2" applyFont="1" applyFill="1" applyAlignment="1" applyProtection="1">
      <alignment vertical="center"/>
    </xf>
    <xf numFmtId="0" fontId="7" fillId="13" borderId="0" xfId="2" applyFont="1" applyFill="1" applyProtection="1"/>
    <xf numFmtId="0" fontId="7" fillId="12" borderId="0" xfId="2" applyFont="1" applyFill="1" applyBorder="1" applyAlignment="1" applyProtection="1">
      <alignment vertical="center"/>
    </xf>
    <xf numFmtId="0" fontId="7" fillId="12" borderId="0" xfId="2" applyFont="1" applyFill="1" applyBorder="1" applyAlignment="1" applyProtection="1">
      <alignment horizontal="right" vertical="center"/>
    </xf>
    <xf numFmtId="4" fontId="13" fillId="13" borderId="11" xfId="0" applyNumberFormat="1" applyFont="1" applyFill="1" applyBorder="1" applyAlignment="1" applyProtection="1">
      <alignment horizontal="center" vertical="center"/>
    </xf>
    <xf numFmtId="0" fontId="35" fillId="13" borderId="14" xfId="0" applyFont="1" applyFill="1" applyBorder="1" applyAlignment="1" applyProtection="1">
      <alignment horizontal="center" vertical="center" wrapText="1"/>
    </xf>
    <xf numFmtId="0" fontId="13" fillId="13" borderId="4" xfId="2" applyFont="1" applyFill="1" applyBorder="1" applyAlignment="1" applyProtection="1">
      <alignment shrinkToFit="1"/>
    </xf>
    <xf numFmtId="3" fontId="7" fillId="13" borderId="4" xfId="2" applyNumberFormat="1" applyFont="1" applyFill="1" applyBorder="1" applyAlignment="1" applyProtection="1">
      <alignment horizontal="right" vertical="center" shrinkToFit="1"/>
    </xf>
    <xf numFmtId="3" fontId="13" fillId="13" borderId="4" xfId="2" applyNumberFormat="1" applyFont="1" applyFill="1" applyBorder="1" applyAlignment="1" applyProtection="1">
      <alignment horizontal="right" vertical="center" shrinkToFit="1"/>
    </xf>
    <xf numFmtId="3" fontId="19" fillId="13" borderId="4" xfId="2" applyNumberFormat="1" applyFont="1" applyFill="1" applyBorder="1" applyAlignment="1" applyProtection="1">
      <alignment horizontal="right" vertical="center" shrinkToFit="1"/>
    </xf>
    <xf numFmtId="0" fontId="17" fillId="13" borderId="4" xfId="0" applyFont="1" applyFill="1" applyBorder="1" applyAlignment="1" applyProtection="1">
      <alignment shrinkToFit="1"/>
    </xf>
    <xf numFmtId="0" fontId="17" fillId="14" borderId="9" xfId="0" applyFont="1" applyFill="1" applyBorder="1" applyAlignment="1" applyProtection="1">
      <alignment shrinkToFit="1"/>
    </xf>
    <xf numFmtId="0" fontId="17" fillId="14" borderId="14" xfId="0" applyFont="1" applyFill="1" applyBorder="1" applyAlignment="1" applyProtection="1">
      <alignment shrinkToFit="1"/>
    </xf>
    <xf numFmtId="0" fontId="7" fillId="14" borderId="14" xfId="2" applyFont="1" applyFill="1" applyBorder="1" applyAlignment="1" applyProtection="1">
      <alignment vertical="center" shrinkToFit="1"/>
    </xf>
    <xf numFmtId="0" fontId="7" fillId="14" borderId="9" xfId="2" applyFont="1" applyFill="1" applyBorder="1" applyAlignment="1" applyProtection="1">
      <alignment vertical="center" shrinkToFit="1"/>
    </xf>
    <xf numFmtId="3" fontId="13" fillId="15" borderId="1" xfId="2" applyNumberFormat="1" applyFont="1" applyFill="1" applyBorder="1" applyAlignment="1" applyProtection="1">
      <alignment horizontal="center" vertical="center" shrinkToFit="1"/>
      <protection locked="0"/>
    </xf>
    <xf numFmtId="0" fontId="46" fillId="12" borderId="0" xfId="0" applyFont="1" applyFill="1" applyAlignment="1" applyProtection="1">
      <alignment vertical="center"/>
    </xf>
    <xf numFmtId="14" fontId="7" fillId="12" borderId="0" xfId="0" applyNumberFormat="1" applyFont="1" applyFill="1" applyAlignment="1" applyProtection="1">
      <alignment vertical="center" shrinkToFit="1"/>
    </xf>
    <xf numFmtId="0" fontId="13" fillId="0" borderId="8" xfId="2" applyFont="1" applyBorder="1" applyAlignment="1" applyProtection="1">
      <alignment vertical="center"/>
    </xf>
    <xf numFmtId="0" fontId="4" fillId="0" borderId="7" xfId="0" applyFont="1" applyBorder="1" applyProtection="1"/>
    <xf numFmtId="0" fontId="13" fillId="0" borderId="7" xfId="2" applyFont="1" applyBorder="1" applyAlignment="1" applyProtection="1">
      <alignment vertical="center"/>
    </xf>
    <xf numFmtId="0" fontId="5" fillId="0" borderId="7" xfId="0" applyFont="1" applyBorder="1" applyAlignment="1" applyProtection="1">
      <alignment horizontal="left"/>
    </xf>
    <xf numFmtId="0" fontId="4" fillId="0" borderId="7" xfId="0" applyFont="1" applyBorder="1" applyAlignment="1" applyProtection="1">
      <alignment horizontal="left"/>
    </xf>
    <xf numFmtId="0" fontId="5" fillId="0" borderId="7" xfId="0" applyFont="1" applyBorder="1" applyAlignment="1" applyProtection="1">
      <alignment horizontal="right"/>
    </xf>
    <xf numFmtId="0" fontId="4" fillId="7" borderId="7" xfId="0" applyFont="1" applyFill="1" applyBorder="1" applyAlignment="1" applyProtection="1">
      <alignment vertical="center"/>
    </xf>
    <xf numFmtId="0" fontId="7" fillId="0" borderId="9" xfId="2" applyFont="1" applyBorder="1" applyAlignment="1" applyProtection="1">
      <alignment vertical="center"/>
    </xf>
    <xf numFmtId="0" fontId="13" fillId="5" borderId="11" xfId="2" applyFont="1" applyFill="1" applyBorder="1" applyAlignment="1" applyProtection="1">
      <alignment horizontal="center" wrapText="1"/>
    </xf>
    <xf numFmtId="0" fontId="4" fillId="7" borderId="10" xfId="0" applyFont="1" applyFill="1" applyBorder="1" applyAlignment="1" applyProtection="1">
      <alignment vertical="center"/>
    </xf>
    <xf numFmtId="0" fontId="7" fillId="7" borderId="0" xfId="2" applyFont="1" applyFill="1" applyBorder="1" applyAlignment="1" applyProtection="1">
      <alignment horizontal="right" vertical="center"/>
    </xf>
    <xf numFmtId="0" fontId="7" fillId="0" borderId="0" xfId="2" applyFont="1" applyBorder="1" applyAlignment="1" applyProtection="1">
      <alignment vertical="center" shrinkToFit="1"/>
    </xf>
    <xf numFmtId="2" fontId="7" fillId="2" borderId="0" xfId="2" applyNumberFormat="1" applyFont="1" applyFill="1" applyBorder="1" applyAlignment="1" applyProtection="1">
      <alignment vertical="center" shrinkToFit="1"/>
      <protection locked="0"/>
    </xf>
    <xf numFmtId="2" fontId="7" fillId="2" borderId="11" xfId="2" applyNumberFormat="1" applyFont="1" applyFill="1" applyBorder="1" applyAlignment="1" applyProtection="1">
      <alignment vertical="center" shrinkToFit="1"/>
      <protection locked="0"/>
    </xf>
    <xf numFmtId="0" fontId="4" fillId="0" borderId="10" xfId="0" applyFont="1" applyBorder="1" applyAlignment="1" applyProtection="1">
      <alignment vertical="center"/>
    </xf>
    <xf numFmtId="0" fontId="7" fillId="0" borderId="10" xfId="0" applyFont="1" applyBorder="1" applyAlignment="1" applyProtection="1">
      <alignment vertical="center"/>
    </xf>
    <xf numFmtId="0" fontId="7" fillId="12" borderId="10" xfId="0" applyFont="1" applyFill="1" applyBorder="1" applyAlignment="1" applyProtection="1">
      <alignment vertical="center"/>
    </xf>
    <xf numFmtId="0" fontId="13" fillId="0" borderId="10" xfId="0" applyFont="1" applyBorder="1" applyAlignment="1" applyProtection="1">
      <alignment vertical="center"/>
    </xf>
    <xf numFmtId="0" fontId="7" fillId="5" borderId="12" xfId="2" applyFont="1" applyFill="1" applyBorder="1" applyAlignment="1" applyProtection="1">
      <alignment horizontal="left" vertical="center"/>
    </xf>
    <xf numFmtId="0" fontId="7" fillId="5" borderId="13" xfId="2" applyFont="1" applyFill="1" applyBorder="1" applyAlignment="1" applyProtection="1">
      <alignment horizontal="right" vertical="center"/>
    </xf>
    <xf numFmtId="164" fontId="7" fillId="2" borderId="13" xfId="2" applyNumberFormat="1" applyFont="1" applyFill="1" applyBorder="1" applyAlignment="1" applyProtection="1">
      <alignment horizontal="right" vertical="center" shrinkToFit="1"/>
      <protection locked="0"/>
    </xf>
    <xf numFmtId="9" fontId="7" fillId="2" borderId="13" xfId="2" applyNumberFormat="1" applyFont="1" applyFill="1" applyBorder="1" applyAlignment="1" applyProtection="1">
      <alignment horizontal="right" vertical="center" shrinkToFit="1"/>
      <protection locked="0"/>
    </xf>
    <xf numFmtId="164" fontId="7" fillId="7" borderId="13" xfId="2" applyNumberFormat="1" applyFont="1" applyFill="1" applyBorder="1" applyAlignment="1" applyProtection="1">
      <alignment horizontal="right" vertical="center" shrinkToFit="1"/>
    </xf>
    <xf numFmtId="0" fontId="7" fillId="0" borderId="13" xfId="2" applyFont="1" applyBorder="1" applyAlignment="1" applyProtection="1">
      <alignment vertical="center" shrinkToFit="1"/>
    </xf>
    <xf numFmtId="2" fontId="7" fillId="2" borderId="13" xfId="2" applyNumberFormat="1" applyFont="1" applyFill="1" applyBorder="1" applyAlignment="1" applyProtection="1">
      <alignment vertical="center" shrinkToFit="1"/>
      <protection locked="0"/>
    </xf>
    <xf numFmtId="2" fontId="7" fillId="2" borderId="14" xfId="2" applyNumberFormat="1" applyFont="1" applyFill="1" applyBorder="1" applyAlignment="1" applyProtection="1">
      <alignment vertical="center" shrinkToFit="1"/>
      <protection locked="0"/>
    </xf>
    <xf numFmtId="4" fontId="7" fillId="2" borderId="8" xfId="2" applyNumberFormat="1" applyFont="1" applyFill="1" applyBorder="1" applyAlignment="1" applyProtection="1">
      <alignment horizontal="center" vertical="center" shrinkToFit="1"/>
      <protection locked="0"/>
    </xf>
    <xf numFmtId="9" fontId="7" fillId="2" borderId="12" xfId="1" applyFont="1" applyFill="1" applyBorder="1" applyAlignment="1" applyProtection="1">
      <alignment horizontal="center" vertical="center" shrinkToFit="1"/>
      <protection locked="0"/>
    </xf>
    <xf numFmtId="4" fontId="7" fillId="2" borderId="3" xfId="2" applyNumberFormat="1" applyFont="1" applyFill="1" applyBorder="1" applyAlignment="1" applyProtection="1">
      <alignment horizontal="center" vertical="center" shrinkToFit="1"/>
      <protection locked="0"/>
    </xf>
    <xf numFmtId="4" fontId="7" fillId="2" borderId="10" xfId="2" applyNumberFormat="1" applyFont="1" applyFill="1" applyBorder="1" applyAlignment="1" applyProtection="1">
      <alignment horizontal="center" vertical="center" shrinkToFit="1"/>
      <protection locked="0"/>
    </xf>
    <xf numFmtId="3" fontId="7" fillId="2" borderId="12" xfId="2" applyNumberFormat="1" applyFont="1" applyFill="1" applyBorder="1" applyAlignment="1" applyProtection="1">
      <alignment horizontal="center" vertical="center" shrinkToFit="1"/>
      <protection locked="0"/>
    </xf>
    <xf numFmtId="3" fontId="7" fillId="2" borderId="3" xfId="2" applyNumberFormat="1" applyFont="1" applyFill="1" applyBorder="1" applyAlignment="1" applyProtection="1">
      <alignment horizontal="center" vertical="center" shrinkToFit="1"/>
      <protection locked="0"/>
    </xf>
    <xf numFmtId="0" fontId="4" fillId="0" borderId="10" xfId="0" applyFont="1" applyBorder="1" applyProtection="1"/>
    <xf numFmtId="3" fontId="13" fillId="16" borderId="1" xfId="2" applyNumberFormat="1" applyFont="1" applyFill="1" applyBorder="1" applyAlignment="1" applyProtection="1">
      <alignment horizontal="center" vertical="center" shrinkToFit="1"/>
      <protection locked="0"/>
    </xf>
    <xf numFmtId="3" fontId="13" fillId="17" borderId="1" xfId="2" applyNumberFormat="1" applyFont="1" applyFill="1" applyBorder="1" applyAlignment="1" applyProtection="1">
      <alignment horizontal="center" vertical="center" shrinkToFit="1"/>
      <protection locked="0"/>
    </xf>
    <xf numFmtId="3" fontId="13" fillId="18" borderId="1" xfId="2" applyNumberFormat="1" applyFont="1" applyFill="1" applyBorder="1" applyAlignment="1" applyProtection="1">
      <alignment horizontal="center" vertical="center" shrinkToFit="1"/>
      <protection locked="0"/>
    </xf>
    <xf numFmtId="3" fontId="13" fillId="19" borderId="1" xfId="2" applyNumberFormat="1" applyFont="1" applyFill="1" applyBorder="1" applyAlignment="1" applyProtection="1">
      <alignment horizontal="center" vertical="center" shrinkToFit="1"/>
      <protection locked="0"/>
    </xf>
    <xf numFmtId="3" fontId="13" fillId="16" borderId="16" xfId="2" applyNumberFormat="1" applyFont="1" applyFill="1" applyBorder="1" applyAlignment="1" applyProtection="1">
      <alignment horizontal="center" vertical="center" shrinkToFit="1"/>
      <protection locked="0"/>
    </xf>
    <xf numFmtId="0" fontId="7" fillId="20" borderId="6" xfId="2" applyFont="1" applyFill="1" applyBorder="1" applyAlignment="1" applyProtection="1">
      <alignment horizontal="center" vertical="center"/>
    </xf>
    <xf numFmtId="0" fontId="7" fillId="21" borderId="6" xfId="2" applyFont="1" applyFill="1" applyBorder="1" applyAlignment="1" applyProtection="1">
      <alignment horizontal="center" vertical="center"/>
    </xf>
    <xf numFmtId="0" fontId="7" fillId="20" borderId="26" xfId="2" applyFont="1" applyFill="1" applyBorder="1" applyAlignment="1" applyProtection="1">
      <alignment horizontal="center" vertical="center"/>
    </xf>
    <xf numFmtId="3" fontId="13" fillId="20" borderId="16" xfId="2" applyNumberFormat="1" applyFont="1" applyFill="1" applyBorder="1" applyAlignment="1" applyProtection="1">
      <alignment horizontal="center" vertical="center" shrinkToFit="1"/>
    </xf>
    <xf numFmtId="3" fontId="13" fillId="20" borderId="1" xfId="2" applyNumberFormat="1" applyFont="1" applyFill="1" applyBorder="1" applyAlignment="1" applyProtection="1">
      <alignment horizontal="center" vertical="center" shrinkToFit="1"/>
    </xf>
    <xf numFmtId="3" fontId="13" fillId="20" borderId="15" xfId="2" applyNumberFormat="1" applyFont="1" applyFill="1" applyBorder="1" applyAlignment="1" applyProtection="1">
      <alignment horizontal="center" vertical="center" shrinkToFit="1"/>
    </xf>
    <xf numFmtId="0" fontId="7" fillId="21" borderId="1" xfId="2" applyFont="1" applyFill="1" applyBorder="1" applyAlignment="1" applyProtection="1">
      <alignment horizontal="center" vertical="center"/>
    </xf>
    <xf numFmtId="0" fontId="2" fillId="13" borderId="0" xfId="0" applyFont="1" applyFill="1" applyProtection="1"/>
    <xf numFmtId="3" fontId="13" fillId="18" borderId="4" xfId="2" applyNumberFormat="1" applyFont="1" applyFill="1" applyBorder="1" applyAlignment="1" applyProtection="1">
      <alignment horizontal="center" vertical="center" shrinkToFit="1"/>
      <protection locked="0"/>
    </xf>
    <xf numFmtId="3" fontId="13" fillId="20" borderId="27" xfId="2" applyNumberFormat="1" applyFont="1" applyFill="1" applyBorder="1" applyAlignment="1" applyProtection="1">
      <alignment horizontal="center" vertical="center" shrinkToFit="1"/>
    </xf>
    <xf numFmtId="165" fontId="13" fillId="2" borderId="3" xfId="2" applyNumberFormat="1" applyFont="1" applyFill="1" applyBorder="1" applyAlignment="1" applyProtection="1">
      <alignment horizontal="center" vertical="center" shrinkToFit="1"/>
      <protection locked="0"/>
    </xf>
    <xf numFmtId="0" fontId="7" fillId="20" borderId="16" xfId="2" applyFont="1" applyFill="1" applyBorder="1" applyAlignment="1" applyProtection="1">
      <alignment horizontal="left" vertical="center" indent="2"/>
    </xf>
    <xf numFmtId="3" fontId="13" fillId="22" borderId="1" xfId="2" applyNumberFormat="1" applyFont="1" applyFill="1" applyBorder="1" applyAlignment="1" applyProtection="1">
      <alignment horizontal="center" vertical="center" shrinkToFit="1"/>
      <protection locked="0"/>
    </xf>
    <xf numFmtId="0" fontId="47" fillId="5" borderId="3" xfId="2" applyFont="1" applyFill="1" applyBorder="1" applyAlignment="1" applyProtection="1">
      <alignment horizontal="right" vertical="center"/>
    </xf>
    <xf numFmtId="0" fontId="7" fillId="5" borderId="15" xfId="2" applyFont="1" applyFill="1" applyBorder="1" applyAlignment="1" applyProtection="1">
      <alignment horizontal="right" vertical="center"/>
    </xf>
    <xf numFmtId="0" fontId="7" fillId="0" borderId="15" xfId="2" applyFont="1" applyFill="1" applyBorder="1" applyAlignment="1" applyProtection="1">
      <alignment horizontal="right" vertical="center"/>
    </xf>
    <xf numFmtId="0" fontId="7" fillId="0" borderId="15" xfId="2" applyFont="1" applyFill="1" applyBorder="1" applyAlignment="1" applyProtection="1">
      <alignment horizontal="left" vertical="center"/>
    </xf>
    <xf numFmtId="0" fontId="35" fillId="0" borderId="10" xfId="2" applyFont="1" applyBorder="1" applyAlignment="1" applyProtection="1"/>
    <xf numFmtId="0" fontId="5" fillId="5" borderId="12"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7" fillId="0" borderId="3" xfId="2" applyFont="1" applyBorder="1" applyAlignment="1" applyProtection="1">
      <alignment horizontal="center" vertical="center"/>
    </xf>
    <xf numFmtId="0" fontId="13" fillId="21" borderId="6" xfId="2" applyFont="1" applyFill="1" applyBorder="1" applyAlignment="1" applyProtection="1">
      <alignment horizontal="center" vertical="center"/>
    </xf>
    <xf numFmtId="0" fontId="13" fillId="20" borderId="6" xfId="2"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4" fillId="0" borderId="4" xfId="0" applyFont="1" applyBorder="1" applyProtection="1"/>
    <xf numFmtId="0" fontId="7" fillId="0" borderId="16" xfId="0" applyFont="1" applyBorder="1" applyAlignment="1" applyProtection="1">
      <alignment shrinkToFit="1"/>
    </xf>
    <xf numFmtId="3" fontId="4" fillId="0" borderId="1" xfId="0" applyNumberFormat="1" applyFont="1" applyBorder="1" applyAlignment="1" applyProtection="1">
      <alignment vertical="center" shrinkToFit="1"/>
    </xf>
    <xf numFmtId="0" fontId="35" fillId="0" borderId="12" xfId="2" applyFont="1" applyBorder="1" applyAlignment="1" applyProtection="1">
      <alignment horizontal="left" vertical="center"/>
    </xf>
    <xf numFmtId="0" fontId="16" fillId="0" borderId="3" xfId="0" applyFont="1" applyBorder="1" applyAlignment="1" applyProtection="1">
      <alignment vertical="center"/>
    </xf>
    <xf numFmtId="0" fontId="16" fillId="0" borderId="3" xfId="0" applyFont="1" applyFill="1" applyBorder="1" applyAlignment="1" applyProtection="1">
      <alignment vertical="center"/>
    </xf>
    <xf numFmtId="0" fontId="35" fillId="0" borderId="10" xfId="2" applyFont="1" applyBorder="1" applyAlignment="1" applyProtection="1">
      <alignment horizontal="left" vertical="center" wrapText="1"/>
    </xf>
    <xf numFmtId="3" fontId="13" fillId="20" borderId="28" xfId="2" applyNumberFormat="1" applyFont="1" applyFill="1" applyBorder="1" applyAlignment="1" applyProtection="1">
      <alignment horizontal="center" vertical="center" shrinkToFit="1"/>
    </xf>
    <xf numFmtId="3" fontId="13" fillId="23" borderId="16" xfId="2" applyNumberFormat="1" applyFont="1" applyFill="1" applyBorder="1" applyAlignment="1" applyProtection="1">
      <alignment horizontal="center" vertical="center" shrinkToFit="1"/>
      <protection locked="0"/>
    </xf>
    <xf numFmtId="3" fontId="13" fillId="24" borderId="1" xfId="2" applyNumberFormat="1" applyFont="1" applyFill="1" applyBorder="1" applyAlignment="1" applyProtection="1">
      <alignment horizontal="center" vertical="center" shrinkToFit="1"/>
      <protection locked="0"/>
    </xf>
    <xf numFmtId="3" fontId="7" fillId="5" borderId="9" xfId="2" applyNumberFormat="1" applyFont="1" applyFill="1" applyBorder="1" applyAlignment="1" applyProtection="1">
      <alignment horizontal="center" vertical="center" shrinkToFit="1"/>
    </xf>
    <xf numFmtId="3" fontId="13" fillId="25" borderId="1" xfId="2" applyNumberFormat="1"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protection locked="0"/>
    </xf>
    <xf numFmtId="0" fontId="7" fillId="0" borderId="0" xfId="2" applyFont="1" applyFill="1" applyProtection="1"/>
    <xf numFmtId="0" fontId="12" fillId="0" borderId="8" xfId="2" applyFont="1" applyBorder="1" applyAlignment="1" applyProtection="1">
      <alignment vertical="center"/>
    </xf>
    <xf numFmtId="0" fontId="0" fillId="0" borderId="7" xfId="0" applyFill="1" applyBorder="1" applyProtection="1"/>
    <xf numFmtId="0" fontId="0" fillId="0" borderId="9" xfId="0" applyFill="1" applyBorder="1" applyProtection="1"/>
    <xf numFmtId="0" fontId="0" fillId="12" borderId="0" xfId="0" applyFill="1"/>
    <xf numFmtId="0" fontId="0" fillId="26" borderId="0" xfId="0" applyFill="1"/>
    <xf numFmtId="0" fontId="0" fillId="0" borderId="8" xfId="0" applyBorder="1"/>
    <xf numFmtId="0" fontId="0" fillId="0" borderId="7" xfId="0" applyBorder="1"/>
    <xf numFmtId="0" fontId="0" fillId="0" borderId="9" xfId="0" applyBorder="1"/>
    <xf numFmtId="0" fontId="0" fillId="0" borderId="10" xfId="0" applyBorder="1"/>
    <xf numFmtId="0" fontId="0" fillId="0" borderId="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3" xfId="0" applyBorder="1"/>
    <xf numFmtId="0" fontId="0" fillId="0" borderId="2" xfId="0" applyBorder="1"/>
    <xf numFmtId="0" fontId="0" fillId="27" borderId="3" xfId="0" applyFill="1" applyBorder="1"/>
    <xf numFmtId="0" fontId="0" fillId="0" borderId="0" xfId="0" applyAlignment="1">
      <alignment horizontal="center"/>
    </xf>
    <xf numFmtId="0" fontId="49" fillId="0" borderId="0" xfId="0" applyFont="1" applyAlignment="1">
      <alignment horizontal="left" vertical="center"/>
    </xf>
    <xf numFmtId="0" fontId="0" fillId="0" borderId="11" xfId="0" applyBorder="1" applyAlignment="1">
      <alignment horizontal="right"/>
    </xf>
    <xf numFmtId="0" fontId="0" fillId="12" borderId="0" xfId="0" applyFill="1" applyAlignment="1">
      <alignment horizontal="right"/>
    </xf>
    <xf numFmtId="0" fontId="0" fillId="27" borderId="2" xfId="0" applyFill="1" applyBorder="1"/>
    <xf numFmtId="0" fontId="0" fillId="27" borderId="4" xfId="0" applyFill="1" applyBorder="1"/>
    <xf numFmtId="0" fontId="0" fillId="0" borderId="8" xfId="0" applyFont="1" applyBorder="1" applyAlignment="1">
      <alignment horizontal="left"/>
    </xf>
    <xf numFmtId="0" fontId="0" fillId="0" borderId="12" xfId="0" applyFont="1" applyBorder="1" applyAlignment="1">
      <alignment horizontal="left"/>
    </xf>
    <xf numFmtId="0" fontId="0" fillId="0" borderId="8" xfId="0" applyFont="1" applyBorder="1"/>
    <xf numFmtId="0" fontId="0" fillId="0" borderId="12" xfId="0" applyFont="1" applyBorder="1"/>
    <xf numFmtId="0" fontId="0" fillId="0" borderId="10" xfId="0" applyBorder="1" applyAlignment="1">
      <alignment horizontal="right"/>
    </xf>
    <xf numFmtId="0" fontId="2" fillId="26" borderId="0" xfId="0" applyFont="1" applyFill="1"/>
    <xf numFmtId="0" fontId="2" fillId="12" borderId="0" xfId="0" applyFont="1" applyFill="1"/>
    <xf numFmtId="0" fontId="2" fillId="0" borderId="0" xfId="0" applyFont="1" applyFill="1"/>
    <xf numFmtId="0" fontId="0" fillId="0" borderId="0" xfId="0" applyFont="1" applyFill="1"/>
    <xf numFmtId="0" fontId="0" fillId="0" borderId="0" xfId="0" applyFill="1"/>
    <xf numFmtId="0" fontId="0" fillId="12" borderId="0" xfId="0" applyFill="1" applyBorder="1"/>
    <xf numFmtId="0" fontId="0" fillId="0" borderId="0" xfId="0" applyFill="1" applyAlignment="1">
      <alignment horizontal="right"/>
    </xf>
    <xf numFmtId="0" fontId="0" fillId="0" borderId="13" xfId="0" applyFill="1" applyBorder="1"/>
    <xf numFmtId="0" fontId="0" fillId="0" borderId="5" xfId="0" applyBorder="1" applyAlignment="1">
      <alignment horizontal="center"/>
    </xf>
    <xf numFmtId="0" fontId="0" fillId="0" borderId="6" xfId="0" applyBorder="1" applyAlignment="1">
      <alignment horizontal="center"/>
    </xf>
    <xf numFmtId="0" fontId="0" fillId="0" borderId="29" xfId="0" applyBorder="1" applyAlignment="1">
      <alignment horizontal="center"/>
    </xf>
    <xf numFmtId="0" fontId="0" fillId="0" borderId="1" xfId="0" applyBorder="1" applyAlignment="1">
      <alignment horizontal="center"/>
    </xf>
    <xf numFmtId="0" fontId="22" fillId="0" borderId="30" xfId="0" applyFont="1" applyBorder="1"/>
    <xf numFmtId="0" fontId="0" fillId="0" borderId="31" xfId="0" applyBorder="1"/>
    <xf numFmtId="0" fontId="0" fillId="0" borderId="31" xfId="0" applyBorder="1" applyAlignment="1">
      <alignment horizontal="right"/>
    </xf>
    <xf numFmtId="0" fontId="0" fillId="0" borderId="33" xfId="0" applyBorder="1"/>
    <xf numFmtId="14" fontId="0" fillId="0" borderId="0" xfId="0" applyNumberFormat="1" applyFill="1" applyBorder="1"/>
    <xf numFmtId="0" fontId="0" fillId="0" borderId="34" xfId="0" applyBorder="1"/>
    <xf numFmtId="0" fontId="0" fillId="0" borderId="36" xfId="0" applyBorder="1"/>
    <xf numFmtId="0" fontId="0" fillId="0" borderId="37" xfId="0" applyBorder="1"/>
    <xf numFmtId="0" fontId="48" fillId="0" borderId="10" xfId="0" applyFont="1" applyBorder="1"/>
    <xf numFmtId="0" fontId="55" fillId="0" borderId="10" xfId="0" applyFont="1" applyBorder="1"/>
    <xf numFmtId="0" fontId="55" fillId="0" borderId="0" xfId="0" applyFont="1" applyBorder="1"/>
    <xf numFmtId="0" fontId="0" fillId="0" borderId="10" xfId="0" applyFont="1" applyBorder="1" applyAlignment="1">
      <alignment horizontal="left"/>
    </xf>
    <xf numFmtId="0" fontId="0" fillId="0" borderId="10" xfId="0" applyBorder="1" applyAlignment="1">
      <alignment horizontal="left"/>
    </xf>
    <xf numFmtId="14" fontId="0" fillId="0" borderId="0" xfId="0" applyNumberFormat="1" applyFill="1" applyBorder="1" applyAlignment="1">
      <alignment horizontal="left"/>
    </xf>
    <xf numFmtId="0" fontId="2" fillId="0" borderId="10" xfId="0" applyFont="1" applyBorder="1"/>
    <xf numFmtId="0" fontId="17" fillId="0" borderId="10" xfId="0" applyFont="1" applyBorder="1" applyAlignment="1">
      <alignment vertical="center"/>
    </xf>
    <xf numFmtId="0" fontId="0" fillId="0" borderId="10" xfId="0" applyFont="1" applyBorder="1" applyAlignment="1">
      <alignment vertical="center"/>
    </xf>
    <xf numFmtId="0" fontId="2" fillId="0" borderId="10" xfId="0" applyFont="1" applyBorder="1" applyAlignment="1">
      <alignment vertical="center"/>
    </xf>
    <xf numFmtId="0" fontId="48" fillId="0" borderId="10" xfId="0" applyFont="1" applyBorder="1" applyAlignment="1">
      <alignment vertical="center"/>
    </xf>
    <xf numFmtId="0" fontId="0" fillId="0" borderId="10" xfId="0" applyFont="1" applyBorder="1"/>
    <xf numFmtId="0" fontId="0" fillId="0" borderId="0" xfId="0" applyFont="1"/>
    <xf numFmtId="0" fontId="0" fillId="0" borderId="0" xfId="0" applyAlignment="1">
      <alignment vertical="center"/>
    </xf>
    <xf numFmtId="0" fontId="0" fillId="0" borderId="0" xfId="0" applyBorder="1" applyAlignment="1">
      <alignment vertical="center"/>
    </xf>
    <xf numFmtId="0" fontId="0" fillId="0" borderId="11" xfId="0" applyBorder="1" applyAlignment="1">
      <alignment vertical="center"/>
    </xf>
    <xf numFmtId="0" fontId="2" fillId="13" borderId="10" xfId="0" applyFont="1" applyFill="1" applyBorder="1" applyAlignment="1">
      <alignment vertical="center"/>
    </xf>
    <xf numFmtId="0" fontId="2" fillId="13" borderId="0" xfId="0" applyFont="1" applyFill="1" applyBorder="1" applyAlignment="1">
      <alignment vertical="center"/>
    </xf>
    <xf numFmtId="0" fontId="0" fillId="13" borderId="0" xfId="0" applyFill="1" applyBorder="1" applyAlignment="1">
      <alignment vertical="center"/>
    </xf>
    <xf numFmtId="0" fontId="0" fillId="13" borderId="11" xfId="0"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pplyAlignment="1">
      <alignment vertical="center"/>
    </xf>
    <xf numFmtId="0" fontId="0" fillId="0" borderId="11" xfId="0" applyFill="1" applyBorder="1" applyAlignment="1">
      <alignment vertical="center"/>
    </xf>
    <xf numFmtId="0" fontId="57"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7" fillId="0" borderId="0" xfId="0" applyFont="1" applyFill="1" applyAlignment="1" applyProtection="1">
      <alignment vertical="center"/>
    </xf>
    <xf numFmtId="0" fontId="0" fillId="13" borderId="0" xfId="0" applyFill="1" applyAlignment="1" applyProtection="1">
      <alignment horizontal="right"/>
    </xf>
    <xf numFmtId="14" fontId="0" fillId="0" borderId="0" xfId="0" applyNumberFormat="1" applyFill="1" applyAlignment="1" applyProtection="1">
      <alignment vertical="center"/>
    </xf>
    <xf numFmtId="0" fontId="48" fillId="2" borderId="10" xfId="0" applyFont="1" applyFill="1" applyBorder="1" applyProtection="1"/>
    <xf numFmtId="0" fontId="0" fillId="2" borderId="0" xfId="0" applyFill="1" applyBorder="1" applyAlignment="1" applyProtection="1">
      <alignment vertical="center"/>
    </xf>
    <xf numFmtId="0" fontId="32" fillId="0" borderId="0" xfId="0" applyFont="1" applyFill="1" applyAlignment="1" applyProtection="1">
      <alignment vertical="center"/>
    </xf>
    <xf numFmtId="0" fontId="45" fillId="0" borderId="0" xfId="0" applyFont="1" applyFill="1" applyAlignment="1" applyProtection="1">
      <alignment vertical="center"/>
    </xf>
    <xf numFmtId="0" fontId="33" fillId="0" borderId="0" xfId="0" applyFont="1" applyFill="1" applyAlignment="1" applyProtection="1">
      <alignment vertical="center"/>
    </xf>
    <xf numFmtId="14" fontId="7" fillId="0" borderId="0" xfId="0" applyNumberFormat="1" applyFont="1" applyFill="1" applyAlignment="1" applyProtection="1">
      <alignment vertical="center" shrinkToFit="1"/>
    </xf>
    <xf numFmtId="0" fontId="7" fillId="0" borderId="0" xfId="0" applyFont="1" applyFill="1" applyAlignment="1" applyProtection="1">
      <alignment vertical="center"/>
    </xf>
    <xf numFmtId="14" fontId="27" fillId="0" borderId="0" xfId="0" applyNumberFormat="1" applyFont="1" applyFill="1" applyAlignment="1" applyProtection="1">
      <alignment vertical="center"/>
    </xf>
    <xf numFmtId="0" fontId="2" fillId="0" borderId="12" xfId="0" applyFont="1" applyBorder="1" applyAlignment="1">
      <alignment vertical="center"/>
    </xf>
    <xf numFmtId="0" fontId="0" fillId="0" borderId="10" xfId="0" applyBorder="1" applyAlignment="1">
      <alignment horizontal="center" vertical="center"/>
    </xf>
    <xf numFmtId="0" fontId="2" fillId="30" borderId="8" xfId="0" applyFont="1" applyFill="1" applyBorder="1" applyAlignment="1">
      <alignment vertical="center"/>
    </xf>
    <xf numFmtId="0" fontId="0" fillId="30" borderId="7" xfId="0" applyFill="1" applyBorder="1" applyAlignment="1">
      <alignment vertical="center"/>
    </xf>
    <xf numFmtId="0" fontId="0" fillId="30" borderId="9" xfId="0" applyFill="1" applyBorder="1" applyAlignment="1">
      <alignment vertical="center"/>
    </xf>
    <xf numFmtId="0" fontId="0" fillId="30" borderId="0" xfId="0" applyFill="1" applyBorder="1" applyAlignment="1">
      <alignment vertical="center"/>
    </xf>
    <xf numFmtId="0" fontId="0" fillId="30" borderId="11" xfId="0" applyFill="1" applyBorder="1" applyAlignment="1">
      <alignment vertical="center"/>
    </xf>
    <xf numFmtId="0" fontId="0" fillId="30" borderId="13" xfId="0" applyFill="1" applyBorder="1" applyAlignment="1">
      <alignment vertical="center"/>
    </xf>
    <xf numFmtId="0" fontId="0" fillId="30" borderId="14" xfId="0" applyFill="1" applyBorder="1" applyAlignment="1">
      <alignment vertical="center"/>
    </xf>
    <xf numFmtId="0" fontId="0" fillId="27" borderId="8" xfId="0" applyFill="1" applyBorder="1" applyAlignment="1">
      <alignment vertical="center"/>
    </xf>
    <xf numFmtId="0" fontId="0" fillId="27" borderId="9" xfId="0" applyFill="1" applyBorder="1" applyAlignment="1">
      <alignment horizontal="left" vertical="center"/>
    </xf>
    <xf numFmtId="0" fontId="0" fillId="27" borderId="10" xfId="0" applyFill="1" applyBorder="1" applyAlignment="1">
      <alignment vertical="center"/>
    </xf>
    <xf numFmtId="0" fontId="0" fillId="27" borderId="11" xfId="0" applyFill="1" applyBorder="1" applyAlignment="1">
      <alignment vertical="center"/>
    </xf>
    <xf numFmtId="0" fontId="0" fillId="27" borderId="11" xfId="0" applyFill="1" applyBorder="1" applyAlignment="1">
      <alignment horizontal="left" vertical="center"/>
    </xf>
    <xf numFmtId="0" fontId="0" fillId="27" borderId="12" xfId="0" applyFill="1" applyBorder="1" applyAlignment="1">
      <alignment vertical="center"/>
    </xf>
    <xf numFmtId="0" fontId="0" fillId="27" borderId="14" xfId="0" applyFill="1" applyBorder="1" applyAlignment="1">
      <alignment vertical="center"/>
    </xf>
    <xf numFmtId="0" fontId="2" fillId="30" borderId="10" xfId="0" applyFont="1" applyFill="1" applyBorder="1" applyAlignment="1">
      <alignment vertical="center"/>
    </xf>
    <xf numFmtId="0" fontId="2" fillId="26" borderId="8" xfId="0" applyFont="1" applyFill="1" applyBorder="1" applyAlignment="1">
      <alignment vertical="center"/>
    </xf>
    <xf numFmtId="0" fontId="0" fillId="26" borderId="7" xfId="0" applyFill="1" applyBorder="1" applyAlignment="1">
      <alignment vertical="center"/>
    </xf>
    <xf numFmtId="0" fontId="0" fillId="26" borderId="9" xfId="0" applyFill="1" applyBorder="1" applyAlignment="1">
      <alignment vertical="center"/>
    </xf>
    <xf numFmtId="0" fontId="0" fillId="26" borderId="0" xfId="0" applyFill="1" applyBorder="1" applyAlignment="1">
      <alignment vertical="center"/>
    </xf>
    <xf numFmtId="0" fontId="0" fillId="26" borderId="11" xfId="0" applyFill="1" applyBorder="1" applyAlignment="1">
      <alignment vertical="center"/>
    </xf>
    <xf numFmtId="0" fontId="0" fillId="26" borderId="10" xfId="0" applyFill="1" applyBorder="1" applyAlignment="1">
      <alignment vertical="center"/>
    </xf>
    <xf numFmtId="0" fontId="0" fillId="26" borderId="13" xfId="0" applyFill="1" applyBorder="1" applyAlignment="1">
      <alignment vertical="center"/>
    </xf>
    <xf numFmtId="0" fontId="0" fillId="26" borderId="14" xfId="0" applyFill="1" applyBorder="1" applyAlignment="1">
      <alignment vertical="center"/>
    </xf>
    <xf numFmtId="0" fontId="2" fillId="12" borderId="8" xfId="0" applyFont="1" applyFill="1" applyBorder="1" applyAlignment="1">
      <alignment vertical="center"/>
    </xf>
    <xf numFmtId="0" fontId="0" fillId="12" borderId="7" xfId="0" applyFill="1" applyBorder="1" applyAlignment="1">
      <alignment vertical="center"/>
    </xf>
    <xf numFmtId="0" fontId="0" fillId="12" borderId="9" xfId="0" applyFill="1" applyBorder="1" applyAlignment="1">
      <alignment vertical="center"/>
    </xf>
    <xf numFmtId="0" fontId="0" fillId="12" borderId="10" xfId="0" applyFill="1" applyBorder="1" applyAlignment="1">
      <alignment vertical="center"/>
    </xf>
    <xf numFmtId="0" fontId="0" fillId="12" borderId="0" xfId="0" applyFill="1" applyBorder="1" applyAlignment="1">
      <alignment vertical="center"/>
    </xf>
    <xf numFmtId="0" fontId="0" fillId="12" borderId="11" xfId="0" applyFill="1" applyBorder="1" applyAlignment="1">
      <alignment vertical="center"/>
    </xf>
    <xf numFmtId="0" fontId="0" fillId="12" borderId="12" xfId="0" applyFill="1" applyBorder="1" applyAlignment="1">
      <alignment vertical="center"/>
    </xf>
    <xf numFmtId="0" fontId="0" fillId="12" borderId="13" xfId="0" applyFill="1" applyBorder="1" applyAlignment="1">
      <alignment vertical="center"/>
    </xf>
    <xf numFmtId="0" fontId="0" fillId="12" borderId="14" xfId="0" applyFill="1" applyBorder="1" applyAlignment="1">
      <alignment vertical="center"/>
    </xf>
    <xf numFmtId="0" fontId="0" fillId="26" borderId="10" xfId="0" quotePrefix="1" applyFont="1" applyFill="1" applyBorder="1" applyAlignment="1">
      <alignment vertical="center"/>
    </xf>
    <xf numFmtId="0" fontId="54" fillId="26" borderId="10" xfId="0" quotePrefix="1" applyFont="1" applyFill="1" applyBorder="1" applyAlignment="1">
      <alignment vertical="center"/>
    </xf>
    <xf numFmtId="0" fontId="0" fillId="26" borderId="12" xfId="0" quotePrefix="1" applyFont="1" applyFill="1" applyBorder="1" applyAlignment="1">
      <alignment vertical="center"/>
    </xf>
    <xf numFmtId="0" fontId="0" fillId="30" borderId="10" xfId="0" quotePrefix="1" applyFill="1" applyBorder="1" applyAlignment="1">
      <alignment vertical="center"/>
    </xf>
    <xf numFmtId="0" fontId="0" fillId="30" borderId="10" xfId="0" quotePrefix="1" applyFont="1" applyFill="1" applyBorder="1" applyAlignment="1">
      <alignment vertical="center"/>
    </xf>
    <xf numFmtId="0" fontId="0" fillId="30" borderId="12" xfId="0" quotePrefix="1" applyFont="1" applyFill="1" applyBorder="1" applyAlignment="1">
      <alignment vertical="center"/>
    </xf>
    <xf numFmtId="0" fontId="0" fillId="0" borderId="38" xfId="0" applyBorder="1"/>
    <xf numFmtId="0" fontId="0" fillId="0" borderId="39" xfId="0" applyBorder="1"/>
    <xf numFmtId="0" fontId="57" fillId="0" borderId="11" xfId="0" applyFont="1" applyBorder="1" applyAlignment="1">
      <alignment vertical="center"/>
    </xf>
    <xf numFmtId="0" fontId="0" fillId="0" borderId="10" xfId="0" applyFont="1" applyBorder="1" applyAlignment="1">
      <alignment horizontal="left" vertical="center"/>
    </xf>
    <xf numFmtId="0" fontId="0" fillId="0" borderId="0" xfId="0" applyAlignment="1">
      <alignment vertical="top"/>
    </xf>
    <xf numFmtId="0" fontId="2" fillId="0" borderId="8" xfId="0" applyFont="1" applyBorder="1"/>
    <xf numFmtId="0" fontId="2" fillId="0" borderId="1" xfId="0" applyFont="1" applyBorder="1"/>
    <xf numFmtId="0" fontId="0" fillId="0" borderId="1" xfId="0" applyBorder="1"/>
    <xf numFmtId="2" fontId="0" fillId="0" borderId="1" xfId="0" applyNumberFormat="1" applyBorder="1"/>
    <xf numFmtId="0" fontId="0" fillId="0" borderId="0" xfId="0" applyAlignment="1">
      <alignment horizontal="right"/>
    </xf>
    <xf numFmtId="14" fontId="63" fillId="12" borderId="0" xfId="0" applyNumberFormat="1" applyFont="1" applyFill="1" applyAlignment="1" applyProtection="1">
      <alignment vertical="center" shrinkToFit="1"/>
    </xf>
    <xf numFmtId="0" fontId="16" fillId="0" borderId="0" xfId="0" applyFont="1"/>
    <xf numFmtId="0" fontId="0" fillId="0" borderId="5" xfId="0" applyBorder="1"/>
    <xf numFmtId="0" fontId="0" fillId="0" borderId="5" xfId="0" applyBorder="1" applyAlignment="1">
      <alignment horizontal="left" wrapText="1"/>
    </xf>
    <xf numFmtId="0" fontId="0" fillId="0" borderId="5" xfId="0" applyBorder="1" applyAlignment="1">
      <alignment wrapText="1"/>
    </xf>
    <xf numFmtId="0" fontId="0" fillId="0" borderId="29" xfId="0" applyBorder="1"/>
    <xf numFmtId="0" fontId="0" fillId="0" borderId="29" xfId="0" applyBorder="1" applyAlignment="1">
      <alignment horizontal="right"/>
    </xf>
    <xf numFmtId="0" fontId="2" fillId="0" borderId="29" xfId="0" applyFont="1" applyBorder="1"/>
    <xf numFmtId="2" fontId="0" fillId="0" borderId="29" xfId="0" applyNumberFormat="1" applyBorder="1"/>
    <xf numFmtId="0" fontId="0" fillId="0" borderId="29" xfId="0" applyBorder="1" applyAlignment="1">
      <alignment horizontal="right" wrapText="1"/>
    </xf>
    <xf numFmtId="0" fontId="0" fillId="0" borderId="29" xfId="0" applyBorder="1" applyAlignment="1">
      <alignment wrapText="1"/>
    </xf>
    <xf numFmtId="0" fontId="0" fillId="0" borderId="6" xfId="0" applyBorder="1"/>
    <xf numFmtId="0" fontId="0" fillId="0" borderId="6" xfId="0" applyBorder="1" applyAlignment="1">
      <alignment horizontal="right"/>
    </xf>
    <xf numFmtId="2" fontId="0" fillId="0" borderId="6" xfId="0" applyNumberFormat="1" applyBorder="1"/>
    <xf numFmtId="0" fontId="0" fillId="0" borderId="1" xfId="0" applyBorder="1" applyAlignment="1">
      <alignment horizontal="right"/>
    </xf>
    <xf numFmtId="2" fontId="0" fillId="0" borderId="1" xfId="0" applyNumberFormat="1" applyBorder="1" applyAlignment="1">
      <alignment horizontal="right"/>
    </xf>
    <xf numFmtId="0" fontId="2" fillId="0" borderId="5" xfId="0" applyFont="1" applyBorder="1"/>
    <xf numFmtId="0" fontId="0" fillId="0" borderId="5" xfId="0" applyBorder="1" applyAlignment="1">
      <alignment horizontal="right"/>
    </xf>
    <xf numFmtId="2" fontId="0" fillId="0" borderId="5" xfId="0" applyNumberFormat="1" applyBorder="1"/>
    <xf numFmtId="0" fontId="52" fillId="0" borderId="0" xfId="0" applyFont="1" applyAlignment="1">
      <alignment horizontal="left"/>
    </xf>
    <xf numFmtId="0" fontId="48" fillId="2" borderId="0" xfId="0" applyFont="1" applyFill="1" applyBorder="1" applyAlignment="1" applyProtection="1">
      <alignment vertical="center"/>
    </xf>
    <xf numFmtId="169" fontId="0" fillId="0" borderId="0" xfId="0" applyNumberFormat="1" applyFill="1" applyBorder="1" applyAlignment="1">
      <alignment horizontal="left"/>
    </xf>
    <xf numFmtId="0" fontId="13" fillId="0" borderId="42" xfId="2" applyFont="1" applyBorder="1" applyAlignment="1" applyProtection="1">
      <alignment vertical="center"/>
    </xf>
    <xf numFmtId="0" fontId="4" fillId="0" borderId="43" xfId="0" applyFont="1" applyBorder="1" applyProtection="1"/>
    <xf numFmtId="0" fontId="62" fillId="0" borderId="0" xfId="4" applyFont="1" applyBorder="1" applyAlignment="1" applyProtection="1">
      <alignment vertical="center"/>
    </xf>
    <xf numFmtId="0" fontId="0" fillId="0" borderId="14" xfId="0" applyBorder="1"/>
    <xf numFmtId="0" fontId="0" fillId="0" borderId="9" xfId="0" applyBorder="1"/>
    <xf numFmtId="0" fontId="0" fillId="0" borderId="0" xfId="0" applyBorder="1" applyAlignment="1">
      <alignment horizontal="left" vertical="top" wrapText="1"/>
    </xf>
    <xf numFmtId="3" fontId="7" fillId="5" borderId="45" xfId="2" applyNumberFormat="1" applyFont="1" applyFill="1" applyBorder="1" applyAlignment="1" applyProtection="1">
      <alignment horizontal="center" vertical="center" shrinkToFit="1"/>
    </xf>
    <xf numFmtId="0" fontId="0" fillId="27" borderId="5" xfId="0" applyFill="1" applyBorder="1"/>
    <xf numFmtId="10" fontId="0" fillId="27" borderId="8" xfId="0" applyNumberFormat="1" applyFill="1" applyBorder="1" applyAlignment="1">
      <alignment horizontal="center"/>
    </xf>
    <xf numFmtId="10" fontId="0" fillId="27" borderId="12" xfId="0" applyNumberFormat="1" applyFill="1" applyBorder="1" applyAlignment="1">
      <alignment horizontal="center"/>
    </xf>
    <xf numFmtId="10" fontId="0" fillId="27" borderId="10" xfId="0" applyNumberFormat="1" applyFill="1" applyBorder="1" applyAlignment="1">
      <alignment horizontal="center"/>
    </xf>
    <xf numFmtId="10" fontId="0" fillId="27" borderId="3" xfId="0" applyNumberFormat="1" applyFill="1" applyBorder="1" applyAlignment="1">
      <alignment horizontal="center"/>
    </xf>
    <xf numFmtId="14" fontId="6" fillId="0" borderId="0" xfId="0" applyNumberFormat="1" applyFont="1"/>
    <xf numFmtId="0" fontId="6" fillId="0" borderId="0" xfId="0" applyFont="1"/>
    <xf numFmtId="0" fontId="6" fillId="0" borderId="0" xfId="0" applyFont="1" applyAlignment="1">
      <alignment wrapText="1"/>
    </xf>
    <xf numFmtId="2" fontId="6" fillId="0" borderId="0" xfId="0" applyNumberFormat="1" applyFont="1" applyBorder="1"/>
    <xf numFmtId="0" fontId="0" fillId="27" borderId="1" xfId="0" applyFill="1" applyBorder="1" applyAlignment="1">
      <alignment horizontal="center"/>
    </xf>
    <xf numFmtId="2" fontId="16" fillId="0" borderId="1" xfId="0" applyNumberFormat="1" applyFont="1" applyBorder="1" applyAlignment="1">
      <alignment horizontal="center" vertical="center" wrapText="1"/>
    </xf>
    <xf numFmtId="0" fontId="0" fillId="0" borderId="10" xfId="0" applyBorder="1" applyAlignment="1">
      <alignment horizontal="left" vertical="center"/>
    </xf>
    <xf numFmtId="0" fontId="0" fillId="0" borderId="0" xfId="0" applyBorder="1" applyAlignment="1">
      <alignment horizontal="left" vertical="center" wrapText="1"/>
    </xf>
    <xf numFmtId="0" fontId="48" fillId="0" borderId="10" xfId="0" applyFont="1" applyBorder="1" applyAlignment="1">
      <alignment horizontal="left" vertical="top"/>
    </xf>
    <xf numFmtId="170" fontId="16" fillId="2" borderId="10" xfId="0" applyNumberFormat="1" applyFont="1" applyFill="1" applyBorder="1" applyAlignment="1" applyProtection="1">
      <alignment horizontal="right" vertical="center"/>
      <protection locked="0"/>
    </xf>
    <xf numFmtId="0" fontId="16" fillId="2" borderId="0" xfId="0" applyFont="1" applyFill="1" applyBorder="1" applyAlignment="1" applyProtection="1">
      <alignment horizontal="right" vertical="center"/>
      <protection locked="0"/>
    </xf>
    <xf numFmtId="0" fontId="16" fillId="2" borderId="11" xfId="0" applyFont="1" applyFill="1" applyBorder="1" applyAlignment="1" applyProtection="1">
      <alignment horizontal="right" vertical="center"/>
      <protection locked="0"/>
    </xf>
    <xf numFmtId="0" fontId="16" fillId="2" borderId="1" xfId="0" applyFont="1" applyFill="1" applyBorder="1" applyAlignment="1" applyProtection="1">
      <alignment horizontal="center" vertical="center" wrapText="1"/>
      <protection locked="0"/>
    </xf>
    <xf numFmtId="9" fontId="16" fillId="2" borderId="1" xfId="1" applyFont="1" applyFill="1" applyBorder="1" applyAlignment="1" applyProtection="1">
      <alignment horizontal="center" vertical="center" wrapText="1"/>
      <protection locked="0"/>
    </xf>
    <xf numFmtId="2" fontId="16" fillId="2" borderId="1" xfId="0" applyNumberFormat="1" applyFont="1" applyFill="1" applyBorder="1" applyAlignment="1" applyProtection="1">
      <alignment horizontal="center" vertical="center" wrapText="1"/>
      <protection locked="0"/>
    </xf>
    <xf numFmtId="170" fontId="64" fillId="0" borderId="10" xfId="0" applyNumberFormat="1" applyFont="1" applyBorder="1" applyAlignment="1">
      <alignment horizontal="right" vertical="center"/>
    </xf>
    <xf numFmtId="0" fontId="64" fillId="0" borderId="11" xfId="0" applyFont="1" applyBorder="1" applyAlignment="1">
      <alignment horizontal="right" vertical="center" wrapText="1"/>
    </xf>
    <xf numFmtId="2" fontId="64" fillId="0" borderId="1" xfId="0" applyNumberFormat="1" applyFont="1" applyBorder="1" applyAlignment="1">
      <alignment horizontal="center" vertical="center" wrapText="1"/>
    </xf>
    <xf numFmtId="1" fontId="64" fillId="0" borderId="1" xfId="0" applyNumberFormat="1" applyFont="1" applyBorder="1" applyAlignment="1">
      <alignment horizontal="center" vertical="center" wrapText="1"/>
    </xf>
    <xf numFmtId="9" fontId="64" fillId="0" borderId="1" xfId="1" applyFont="1" applyBorder="1" applyAlignment="1">
      <alignment horizontal="center" vertical="center" wrapText="1"/>
    </xf>
    <xf numFmtId="0" fontId="2" fillId="0" borderId="13" xfId="0" applyFont="1" applyBorder="1" applyAlignment="1">
      <alignment vertical="center"/>
    </xf>
    <xf numFmtId="0" fontId="2" fillId="0" borderId="14" xfId="0" applyFont="1" applyBorder="1" applyAlignment="1">
      <alignment vertical="center"/>
    </xf>
    <xf numFmtId="0" fontId="64" fillId="0" borderId="1" xfId="0" applyFont="1" applyBorder="1" applyAlignment="1">
      <alignment horizontal="center" vertical="center"/>
    </xf>
    <xf numFmtId="0" fontId="4" fillId="0" borderId="0" xfId="0" applyFont="1" applyAlignment="1" applyProtection="1"/>
    <xf numFmtId="0" fontId="0" fillId="0" borderId="0" xfId="0" applyAlignment="1" applyProtection="1"/>
    <xf numFmtId="0" fontId="17" fillId="0" borderId="10" xfId="0" applyFont="1" applyBorder="1"/>
    <xf numFmtId="0" fontId="15" fillId="0" borderId="10" xfId="2" applyFont="1" applyFill="1" applyBorder="1" applyAlignment="1" applyProtection="1">
      <alignment vertical="center"/>
    </xf>
    <xf numFmtId="0" fontId="54" fillId="0" borderId="0" xfId="0" applyFont="1" applyFill="1" applyBorder="1" applyProtection="1"/>
    <xf numFmtId="0" fontId="15" fillId="0" borderId="0" xfId="2" applyFont="1" applyFill="1" applyBorder="1" applyAlignment="1" applyProtection="1">
      <alignment vertical="center"/>
    </xf>
    <xf numFmtId="0" fontId="14" fillId="0" borderId="0" xfId="2" applyFont="1" applyFill="1" applyBorder="1" applyAlignment="1" applyProtection="1">
      <alignment vertical="center"/>
    </xf>
    <xf numFmtId="171" fontId="7" fillId="2" borderId="8" xfId="1" applyNumberFormat="1" applyFont="1" applyFill="1" applyBorder="1" applyAlignment="1" applyProtection="1">
      <alignment horizontal="center" vertical="center" shrinkToFit="1"/>
      <protection locked="0"/>
    </xf>
    <xf numFmtId="0" fontId="5" fillId="5" borderId="2" xfId="0" applyFont="1" applyFill="1" applyBorder="1" applyAlignment="1" applyProtection="1">
      <alignment horizontal="left" vertical="center"/>
    </xf>
    <xf numFmtId="0" fontId="13" fillId="8" borderId="2" xfId="2" applyFont="1" applyFill="1" applyBorder="1" applyAlignment="1" applyProtection="1">
      <alignment horizontal="left" vertical="center" wrapText="1"/>
    </xf>
    <xf numFmtId="0" fontId="19" fillId="8" borderId="2" xfId="2" applyFont="1" applyFill="1" applyBorder="1" applyAlignment="1" applyProtection="1">
      <alignment horizontal="left" vertical="center" wrapText="1"/>
    </xf>
    <xf numFmtId="0" fontId="4" fillId="0" borderId="2" xfId="0" applyFont="1" applyFill="1" applyBorder="1" applyAlignment="1" applyProtection="1">
      <alignment horizontal="left" vertical="center"/>
    </xf>
    <xf numFmtId="0" fontId="7" fillId="0" borderId="2" xfId="2" applyFont="1" applyBorder="1" applyAlignment="1" applyProtection="1">
      <alignment horizontal="left" vertical="center"/>
    </xf>
    <xf numFmtId="9" fontId="7" fillId="0" borderId="2" xfId="1" applyFont="1" applyFill="1" applyBorder="1" applyAlignment="1" applyProtection="1">
      <alignment horizontal="left" vertical="center"/>
    </xf>
    <xf numFmtId="0" fontId="5" fillId="7" borderId="2" xfId="0" applyFont="1" applyFill="1" applyBorder="1" applyAlignment="1" applyProtection="1">
      <alignment horizontal="left" vertical="center"/>
    </xf>
    <xf numFmtId="0" fontId="36" fillId="7" borderId="2" xfId="0" applyFont="1" applyFill="1" applyBorder="1" applyAlignment="1" applyProtection="1">
      <alignment horizontal="left" vertical="center" wrapText="1"/>
    </xf>
    <xf numFmtId="0" fontId="7" fillId="0" borderId="2" xfId="2" applyFont="1" applyFill="1" applyBorder="1" applyAlignment="1" applyProtection="1">
      <alignment horizontal="left" vertical="center"/>
    </xf>
    <xf numFmtId="0" fontId="36" fillId="0" borderId="2" xfId="0" applyFont="1" applyFill="1" applyBorder="1" applyAlignment="1" applyProtection="1">
      <alignment horizontal="left" vertical="center" wrapText="1"/>
    </xf>
    <xf numFmtId="0" fontId="13" fillId="13" borderId="9" xfId="0" applyFont="1" applyFill="1" applyBorder="1" applyAlignment="1" applyProtection="1">
      <alignment horizontal="left" vertical="center" wrapText="1"/>
    </xf>
    <xf numFmtId="0" fontId="7" fillId="0" borderId="0" xfId="2" applyFont="1" applyBorder="1" applyAlignment="1" applyProtection="1">
      <alignment horizontal="center" vertical="center"/>
    </xf>
    <xf numFmtId="0" fontId="4" fillId="8" borderId="10" xfId="0" applyFont="1" applyFill="1" applyBorder="1" applyAlignment="1" applyProtection="1"/>
    <xf numFmtId="0" fontId="0" fillId="0" borderId="10" xfId="0" applyBorder="1" applyAlignment="1" applyProtection="1">
      <alignment vertical="center"/>
    </xf>
    <xf numFmtId="0" fontId="4" fillId="0" borderId="43" xfId="0" applyFont="1" applyBorder="1" applyAlignment="1" applyProtection="1">
      <alignment vertical="center"/>
    </xf>
    <xf numFmtId="0" fontId="4" fillId="0" borderId="0" xfId="0" applyFont="1" applyBorder="1" applyAlignment="1" applyProtection="1">
      <alignment horizontal="center" vertical="center"/>
    </xf>
    <xf numFmtId="0" fontId="7" fillId="7" borderId="0" xfId="2" applyFont="1" applyFill="1" applyBorder="1" applyAlignment="1" applyProtection="1">
      <alignment horizontal="center" vertical="center"/>
    </xf>
    <xf numFmtId="0" fontId="7" fillId="0" borderId="11" xfId="2" applyFont="1" applyBorder="1" applyAlignment="1" applyProtection="1">
      <alignment horizontal="center" vertical="center"/>
    </xf>
    <xf numFmtId="0" fontId="7" fillId="12" borderId="0" xfId="0" applyFont="1" applyFill="1" applyBorder="1" applyAlignment="1" applyProtection="1">
      <alignment vertical="center"/>
    </xf>
    <xf numFmtId="0" fontId="4" fillId="2" borderId="13" xfId="0" applyFont="1" applyFill="1" applyBorder="1" applyAlignment="1" applyProtection="1">
      <alignment horizontal="center" vertical="center" shrinkToFit="1"/>
      <protection locked="0"/>
    </xf>
    <xf numFmtId="0" fontId="13" fillId="0" borderId="3" xfId="0" applyFont="1" applyBorder="1" applyAlignment="1" applyProtection="1">
      <alignment vertical="center"/>
    </xf>
    <xf numFmtId="3" fontId="13" fillId="18" borderId="16" xfId="2" applyNumberFormat="1" applyFont="1" applyFill="1" applyBorder="1" applyAlignment="1" applyProtection="1">
      <alignment horizontal="center" vertical="center" shrinkToFit="1"/>
      <protection locked="0"/>
    </xf>
    <xf numFmtId="4" fontId="7" fillId="2" borderId="8" xfId="2" applyNumberFormat="1" applyFont="1" applyFill="1" applyBorder="1" applyAlignment="1" applyProtection="1">
      <alignment horizontal="center" vertical="center" shrinkToFit="1"/>
    </xf>
    <xf numFmtId="9" fontId="7" fillId="2" borderId="12" xfId="1" applyFont="1" applyFill="1" applyBorder="1" applyAlignment="1" applyProtection="1">
      <alignment horizontal="center" vertical="center" shrinkToFit="1"/>
    </xf>
    <xf numFmtId="4" fontId="7" fillId="2" borderId="3" xfId="2" applyNumberFormat="1" applyFont="1" applyFill="1" applyBorder="1" applyAlignment="1" applyProtection="1">
      <alignment horizontal="center" vertical="center" shrinkToFit="1"/>
    </xf>
    <xf numFmtId="171" fontId="7" fillId="2" borderId="8" xfId="1" applyNumberFormat="1" applyFont="1" applyFill="1" applyBorder="1" applyAlignment="1" applyProtection="1">
      <alignment horizontal="center" vertical="center" shrinkToFit="1"/>
    </xf>
    <xf numFmtId="4" fontId="7" fillId="2" borderId="10" xfId="2" applyNumberFormat="1" applyFont="1" applyFill="1" applyBorder="1" applyAlignment="1" applyProtection="1">
      <alignment horizontal="center" vertical="center" shrinkToFit="1"/>
    </xf>
    <xf numFmtId="3" fontId="7" fillId="2" borderId="12" xfId="2" applyNumberFormat="1" applyFont="1" applyFill="1" applyBorder="1" applyAlignment="1" applyProtection="1">
      <alignment horizontal="center" vertical="center" shrinkToFit="1"/>
    </xf>
    <xf numFmtId="3" fontId="7" fillId="2" borderId="3" xfId="2" applyNumberFormat="1" applyFont="1" applyFill="1" applyBorder="1" applyAlignment="1" applyProtection="1">
      <alignment horizontal="center" vertical="center" shrinkToFit="1"/>
    </xf>
    <xf numFmtId="3" fontId="7" fillId="2" borderId="1" xfId="2" applyNumberFormat="1"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164" fontId="7" fillId="2" borderId="0" xfId="2" applyNumberFormat="1" applyFont="1" applyFill="1" applyBorder="1" applyAlignment="1" applyProtection="1">
      <alignment horizontal="right" vertical="center" shrinkToFit="1"/>
    </xf>
    <xf numFmtId="9" fontId="7" fillId="2" borderId="0" xfId="2" applyNumberFormat="1" applyFont="1" applyFill="1" applyBorder="1" applyAlignment="1" applyProtection="1">
      <alignment horizontal="right" vertical="center" shrinkToFit="1"/>
    </xf>
    <xf numFmtId="0" fontId="4" fillId="2" borderId="0" xfId="0" applyFont="1" applyFill="1" applyBorder="1" applyAlignment="1" applyProtection="1">
      <alignment horizontal="center" shrinkToFit="1"/>
    </xf>
    <xf numFmtId="0" fontId="4" fillId="2" borderId="13" xfId="0" applyFont="1" applyFill="1" applyBorder="1" applyAlignment="1" applyProtection="1">
      <alignment horizontal="center" vertical="center" shrinkToFit="1"/>
    </xf>
    <xf numFmtId="164" fontId="7" fillId="2" borderId="13" xfId="2" applyNumberFormat="1" applyFont="1" applyFill="1" applyBorder="1" applyAlignment="1" applyProtection="1">
      <alignment horizontal="right" vertical="center" shrinkToFit="1"/>
    </xf>
    <xf numFmtId="9" fontId="7" fillId="2" borderId="13" xfId="2" applyNumberFormat="1" applyFont="1" applyFill="1" applyBorder="1" applyAlignment="1" applyProtection="1">
      <alignment horizontal="right" vertical="center" shrinkToFit="1"/>
    </xf>
    <xf numFmtId="2" fontId="7" fillId="2" borderId="0" xfId="2" applyNumberFormat="1" applyFont="1" applyFill="1" applyBorder="1" applyAlignment="1" applyProtection="1">
      <alignment vertical="center" shrinkToFit="1"/>
    </xf>
    <xf numFmtId="2" fontId="7" fillId="2" borderId="11" xfId="2" applyNumberFormat="1" applyFont="1" applyFill="1" applyBorder="1" applyAlignment="1" applyProtection="1">
      <alignment vertical="center" shrinkToFit="1"/>
    </xf>
    <xf numFmtId="2" fontId="7" fillId="2" borderId="13" xfId="2" applyNumberFormat="1" applyFont="1" applyFill="1" applyBorder="1" applyAlignment="1" applyProtection="1">
      <alignment vertical="center" shrinkToFit="1"/>
    </xf>
    <xf numFmtId="2" fontId="7" fillId="2" borderId="14" xfId="2" applyNumberFormat="1" applyFont="1" applyFill="1" applyBorder="1" applyAlignment="1" applyProtection="1">
      <alignment vertical="center" shrinkToFit="1"/>
    </xf>
    <xf numFmtId="165" fontId="13" fillId="2" borderId="1" xfId="2" applyNumberFormat="1" applyFont="1" applyFill="1" applyBorder="1" applyAlignment="1" applyProtection="1">
      <alignment horizontal="center" vertical="center" shrinkToFit="1"/>
    </xf>
    <xf numFmtId="165" fontId="13" fillId="2" borderId="3" xfId="2" applyNumberFormat="1" applyFont="1" applyFill="1" applyBorder="1" applyAlignment="1" applyProtection="1">
      <alignment horizontal="center" vertical="center" shrinkToFit="1"/>
    </xf>
    <xf numFmtId="3" fontId="13" fillId="2" borderId="21" xfId="2" applyNumberFormat="1" applyFont="1" applyFill="1" applyBorder="1" applyAlignment="1" applyProtection="1">
      <alignment horizontal="center" vertical="center" shrinkToFit="1"/>
    </xf>
    <xf numFmtId="3" fontId="13" fillId="2" borderId="17" xfId="2" applyNumberFormat="1" applyFont="1" applyFill="1" applyBorder="1" applyAlignment="1" applyProtection="1">
      <alignment horizontal="center" vertical="center" shrinkToFit="1"/>
    </xf>
    <xf numFmtId="3" fontId="13" fillId="2" borderId="24" xfId="2" applyNumberFormat="1" applyFont="1" applyFill="1" applyBorder="1" applyAlignment="1" applyProtection="1">
      <alignment horizontal="center" vertical="center" shrinkToFit="1"/>
    </xf>
    <xf numFmtId="3" fontId="13" fillId="22" borderId="1" xfId="2" applyNumberFormat="1" applyFont="1" applyFill="1" applyBorder="1" applyAlignment="1" applyProtection="1">
      <alignment horizontal="center" vertical="center" shrinkToFit="1"/>
    </xf>
    <xf numFmtId="3" fontId="13" fillId="18" borderId="1" xfId="2" applyNumberFormat="1" applyFont="1" applyFill="1" applyBorder="1" applyAlignment="1" applyProtection="1">
      <alignment horizontal="center" vertical="center" shrinkToFit="1"/>
    </xf>
    <xf numFmtId="3" fontId="13" fillId="19" borderId="1" xfId="2" applyNumberFormat="1" applyFont="1" applyFill="1" applyBorder="1" applyAlignment="1" applyProtection="1">
      <alignment horizontal="center" vertical="center" shrinkToFit="1"/>
    </xf>
    <xf numFmtId="3" fontId="13" fillId="15" borderId="1" xfId="2" applyNumberFormat="1" applyFont="1" applyFill="1" applyBorder="1" applyAlignment="1" applyProtection="1">
      <alignment horizontal="center" vertical="center" shrinkToFit="1"/>
    </xf>
    <xf numFmtId="3" fontId="13" fillId="6" borderId="1" xfId="2" applyNumberFormat="1" applyFont="1" applyFill="1" applyBorder="1" applyAlignment="1" applyProtection="1">
      <alignment horizontal="center" vertical="center" shrinkToFit="1"/>
    </xf>
    <xf numFmtId="3" fontId="13" fillId="18" borderId="4" xfId="2" applyNumberFormat="1" applyFont="1" applyFill="1" applyBorder="1" applyAlignment="1" applyProtection="1">
      <alignment horizontal="center" vertical="center" shrinkToFit="1"/>
    </xf>
    <xf numFmtId="3" fontId="13" fillId="16" borderId="1" xfId="2" applyNumberFormat="1" applyFont="1" applyFill="1" applyBorder="1" applyAlignment="1" applyProtection="1">
      <alignment horizontal="center" vertical="center" shrinkToFit="1"/>
    </xf>
    <xf numFmtId="3" fontId="13" fillId="17" borderId="1" xfId="2" applyNumberFormat="1" applyFont="1" applyFill="1" applyBorder="1" applyAlignment="1" applyProtection="1">
      <alignment horizontal="center" vertical="center" shrinkToFit="1"/>
    </xf>
    <xf numFmtId="3" fontId="13" fillId="16" borderId="16" xfId="2" applyNumberFormat="1" applyFont="1" applyFill="1" applyBorder="1" applyAlignment="1" applyProtection="1">
      <alignment horizontal="center" vertical="center" shrinkToFit="1"/>
    </xf>
    <xf numFmtId="3" fontId="13" fillId="24" borderId="1" xfId="2" applyNumberFormat="1" applyFont="1" applyFill="1" applyBorder="1" applyAlignment="1" applyProtection="1">
      <alignment horizontal="center" vertical="center" shrinkToFit="1"/>
    </xf>
    <xf numFmtId="3" fontId="13" fillId="18" borderId="16" xfId="2" applyNumberFormat="1" applyFont="1" applyFill="1" applyBorder="1" applyAlignment="1" applyProtection="1">
      <alignment horizontal="center" vertical="center" shrinkToFit="1"/>
    </xf>
    <xf numFmtId="3" fontId="13" fillId="23" borderId="16" xfId="2" applyNumberFormat="1" applyFont="1" applyFill="1" applyBorder="1" applyAlignment="1" applyProtection="1">
      <alignment horizontal="center" vertical="center" shrinkToFit="1"/>
    </xf>
    <xf numFmtId="0" fontId="67" fillId="0" borderId="32" xfId="0" applyFont="1" applyBorder="1" applyAlignment="1">
      <alignment horizontal="right"/>
    </xf>
    <xf numFmtId="0" fontId="17" fillId="0" borderId="31" xfId="0" applyFont="1" applyBorder="1"/>
    <xf numFmtId="0" fontId="67" fillId="0" borderId="0" xfId="0" applyFont="1" applyFill="1" applyAlignment="1" applyProtection="1">
      <alignment horizontal="left" vertical="center"/>
    </xf>
    <xf numFmtId="0" fontId="67" fillId="12" borderId="0" xfId="0" applyFont="1" applyFill="1" applyAlignment="1" applyProtection="1">
      <alignment vertical="center"/>
    </xf>
    <xf numFmtId="0" fontId="17" fillId="0" borderId="35" xfId="0" applyFont="1" applyBorder="1"/>
    <xf numFmtId="0" fontId="7" fillId="0" borderId="0" xfId="2" applyFont="1" applyAlignment="1" applyProtection="1">
      <alignment horizontal="left" vertical="center"/>
    </xf>
    <xf numFmtId="0" fontId="0" fillId="0" borderId="10" xfId="0" applyFont="1" applyBorder="1" applyAlignment="1">
      <alignment horizontal="left" vertical="top" wrapText="1"/>
    </xf>
    <xf numFmtId="0" fontId="0" fillId="0" borderId="0" xfId="0" applyFont="1" applyBorder="1" applyAlignment="1">
      <alignment horizontal="left" vertical="top" wrapText="1"/>
    </xf>
    <xf numFmtId="0" fontId="0" fillId="0" borderId="11" xfId="0" applyFont="1" applyBorder="1" applyAlignment="1">
      <alignment horizontal="left" vertical="top" wrapText="1"/>
    </xf>
    <xf numFmtId="0" fontId="0" fillId="0" borderId="1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11" xfId="0" applyFont="1" applyFill="1" applyBorder="1" applyAlignment="1">
      <alignment horizontal="left" vertical="top"/>
    </xf>
    <xf numFmtId="0" fontId="0" fillId="0" borderId="10" xfId="0" quotePrefix="1" applyFont="1"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64" fillId="0" borderId="3" xfId="0" applyFont="1" applyBorder="1" applyAlignment="1">
      <alignment horizontal="center" vertical="center"/>
    </xf>
    <xf numFmtId="0" fontId="64" fillId="0" borderId="4" xfId="0" applyFont="1" applyBorder="1" applyAlignment="1">
      <alignment horizontal="center" vertical="center"/>
    </xf>
    <xf numFmtId="165" fontId="66" fillId="0" borderId="10" xfId="2" applyNumberFormat="1" applyFont="1" applyFill="1" applyBorder="1" applyAlignment="1" applyProtection="1">
      <alignment horizontal="left" vertical="center" shrinkToFit="1"/>
    </xf>
    <xf numFmtId="165" fontId="66" fillId="0" borderId="0" xfId="2" applyNumberFormat="1" applyFont="1" applyFill="1" applyBorder="1" applyAlignment="1" applyProtection="1">
      <alignment horizontal="left" vertical="center" shrinkToFit="1"/>
    </xf>
    <xf numFmtId="0" fontId="7" fillId="5" borderId="43" xfId="3" applyFont="1" applyFill="1" applyBorder="1" applyAlignment="1" applyProtection="1">
      <alignment horizontal="left" vertical="center" shrinkToFit="1"/>
    </xf>
    <xf numFmtId="0" fontId="7" fillId="5" borderId="0" xfId="3" applyFont="1" applyFill="1" applyBorder="1" applyAlignment="1" applyProtection="1">
      <alignment horizontal="left" vertical="center" shrinkToFit="1"/>
    </xf>
    <xf numFmtId="14" fontId="0" fillId="13" borderId="0" xfId="0" applyNumberFormat="1" applyFill="1" applyAlignment="1" applyProtection="1">
      <alignment horizontal="center"/>
    </xf>
    <xf numFmtId="14" fontId="7" fillId="13" borderId="0" xfId="2" applyNumberFormat="1" applyFont="1" applyFill="1" applyAlignment="1" applyProtection="1">
      <alignment horizontal="center"/>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7" fillId="0" borderId="0" xfId="2" applyFont="1" applyAlignment="1" applyProtection="1">
      <alignment horizontal="left" wrapText="1"/>
    </xf>
    <xf numFmtId="0" fontId="4" fillId="0" borderId="0" xfId="0" applyFont="1" applyAlignment="1" applyProtection="1">
      <alignment horizontal="left" vertical="center"/>
    </xf>
    <xf numFmtId="0" fontId="4" fillId="0" borderId="0" xfId="0" applyFont="1" applyAlignment="1" applyProtection="1">
      <alignment horizontal="left"/>
    </xf>
    <xf numFmtId="0" fontId="7" fillId="0" borderId="0" xfId="2" applyFont="1" applyAlignment="1" applyProtection="1">
      <alignment horizontal="left" vertical="center"/>
    </xf>
    <xf numFmtId="0" fontId="5" fillId="7" borderId="2" xfId="0" applyFont="1" applyFill="1" applyBorder="1" applyAlignment="1" applyProtection="1">
      <alignment horizontal="left" vertical="center" wrapText="1"/>
    </xf>
    <xf numFmtId="0" fontId="7" fillId="5" borderId="44" xfId="3" applyFont="1" applyFill="1" applyBorder="1" applyAlignment="1" applyProtection="1">
      <alignment horizontal="left" vertical="center" shrinkToFit="1"/>
    </xf>
    <xf numFmtId="0" fontId="7" fillId="5" borderId="13" xfId="3" applyFont="1" applyFill="1" applyBorder="1" applyAlignment="1" applyProtection="1">
      <alignment horizontal="left" vertical="center" shrinkToFit="1"/>
    </xf>
    <xf numFmtId="14" fontId="0" fillId="2" borderId="0" xfId="0" applyNumberFormat="1" applyFill="1" applyAlignment="1" applyProtection="1">
      <alignment horizontal="center"/>
      <protection locked="0"/>
    </xf>
    <xf numFmtId="0" fontId="0" fillId="2" borderId="0" xfId="0" applyFill="1" applyAlignment="1" applyProtection="1">
      <alignment horizontal="center"/>
      <protection locked="0"/>
    </xf>
    <xf numFmtId="0" fontId="48" fillId="2" borderId="0" xfId="0" applyFont="1" applyFill="1" applyBorder="1" applyAlignment="1" applyProtection="1">
      <alignment horizontal="left"/>
      <protection locked="0"/>
    </xf>
    <xf numFmtId="0" fontId="41" fillId="0" borderId="10" xfId="2" applyFont="1" applyFill="1" applyBorder="1" applyAlignment="1" applyProtection="1">
      <alignment horizontal="left" vertical="center" wrapText="1"/>
    </xf>
    <xf numFmtId="0" fontId="41" fillId="0" borderId="0" xfId="2" applyFont="1" applyFill="1" applyBorder="1" applyAlignment="1" applyProtection="1">
      <alignment horizontal="left" vertical="center" wrapText="1"/>
    </xf>
    <xf numFmtId="14" fontId="0" fillId="2" borderId="0" xfId="0" applyNumberFormat="1" applyFill="1" applyAlignment="1" applyProtection="1">
      <alignment horizontal="center"/>
    </xf>
    <xf numFmtId="0" fontId="0" fillId="2" borderId="0" xfId="0" applyFill="1" applyAlignment="1" applyProtection="1">
      <alignment horizontal="center"/>
    </xf>
    <xf numFmtId="0" fontId="48" fillId="2" borderId="0" xfId="0" applyFont="1" applyFill="1" applyBorder="1" applyAlignment="1" applyProtection="1">
      <alignment horizontal="left"/>
    </xf>
    <xf numFmtId="0" fontId="2" fillId="27" borderId="29" xfId="0" applyFont="1" applyFill="1" applyBorder="1" applyAlignment="1">
      <alignment horizontal="center" vertical="center" textRotation="90"/>
    </xf>
    <xf numFmtId="0" fontId="2" fillId="27" borderId="6" xfId="0" applyFont="1" applyFill="1" applyBorder="1" applyAlignment="1">
      <alignment horizontal="center" vertical="center" textRotation="90"/>
    </xf>
    <xf numFmtId="0" fontId="2" fillId="27" borderId="7" xfId="0" applyFont="1" applyFill="1" applyBorder="1" applyAlignment="1">
      <alignment horizontal="center" vertical="center" textRotation="90"/>
    </xf>
    <xf numFmtId="0" fontId="2" fillId="27" borderId="9" xfId="0" applyFont="1" applyFill="1" applyBorder="1" applyAlignment="1">
      <alignment horizontal="center" vertical="center" textRotation="90"/>
    </xf>
    <xf numFmtId="0" fontId="2" fillId="27" borderId="0" xfId="0" applyFont="1" applyFill="1" applyBorder="1" applyAlignment="1">
      <alignment horizontal="center" vertical="center" textRotation="90"/>
    </xf>
    <xf numFmtId="0" fontId="2" fillId="27" borderId="11" xfId="0" applyFont="1" applyFill="1" applyBorder="1" applyAlignment="1">
      <alignment horizontal="center" vertical="center" textRotation="90"/>
    </xf>
    <xf numFmtId="0" fontId="2" fillId="27" borderId="13" xfId="0" applyFont="1" applyFill="1" applyBorder="1" applyAlignment="1">
      <alignment horizontal="center" vertical="center" textRotation="90"/>
    </xf>
    <xf numFmtId="0" fontId="2" fillId="27" borderId="14" xfId="0" applyFont="1" applyFill="1" applyBorder="1" applyAlignment="1">
      <alignment horizontal="center" vertical="center" textRotation="90"/>
    </xf>
    <xf numFmtId="0" fontId="6" fillId="0" borderId="10" xfId="0" applyFont="1" applyBorder="1" applyAlignment="1">
      <alignment horizontal="left" vertical="top" wrapText="1"/>
    </xf>
    <xf numFmtId="0" fontId="0" fillId="27" borderId="3" xfId="0" applyFont="1" applyFill="1" applyBorder="1" applyAlignment="1">
      <alignment horizontal="center" wrapText="1"/>
    </xf>
    <xf numFmtId="0" fontId="0" fillId="27" borderId="2" xfId="0" applyFont="1" applyFill="1"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xf numFmtId="0" fontId="0" fillId="0" borderId="14" xfId="0" applyBorder="1"/>
    <xf numFmtId="0" fontId="0" fillId="0" borderId="8" xfId="1" applyNumberFormat="1" applyFont="1" applyBorder="1" applyAlignment="1">
      <alignment horizontal="center"/>
    </xf>
    <xf numFmtId="0" fontId="0" fillId="0" borderId="9" xfId="1" applyNumberFormat="1" applyFont="1" applyBorder="1" applyAlignment="1">
      <alignment horizontal="center"/>
    </xf>
    <xf numFmtId="0" fontId="0" fillId="0" borderId="12" xfId="1" applyNumberFormat="1" applyFont="1" applyBorder="1" applyAlignment="1">
      <alignment horizontal="center"/>
    </xf>
    <xf numFmtId="0" fontId="0" fillId="0" borderId="14" xfId="1" applyNumberFormat="1" applyFont="1" applyBorder="1" applyAlignment="1">
      <alignment horizontal="center"/>
    </xf>
    <xf numFmtId="0" fontId="0" fillId="0" borderId="3" xfId="1" applyNumberFormat="1" applyFont="1" applyBorder="1" applyAlignment="1">
      <alignment horizontal="center"/>
    </xf>
    <xf numFmtId="0" fontId="0" fillId="0" borderId="4" xfId="1" applyNumberFormat="1"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2" fillId="0" borderId="8" xfId="0" applyFont="1" applyBorder="1" applyAlignment="1">
      <alignment horizontal="right"/>
    </xf>
    <xf numFmtId="0" fontId="2" fillId="0" borderId="9" xfId="0" applyFont="1" applyBorder="1" applyAlignment="1">
      <alignment horizontal="right"/>
    </xf>
    <xf numFmtId="0" fontId="0" fillId="0" borderId="12" xfId="0" applyBorder="1" applyAlignment="1">
      <alignment horizontal="right"/>
    </xf>
    <xf numFmtId="0" fontId="0" fillId="0" borderId="14" xfId="0"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0" fillId="0" borderId="8" xfId="0" applyBorder="1"/>
    <xf numFmtId="0" fontId="0" fillId="0" borderId="9" xfId="0" applyBorder="1"/>
  </cellXfs>
  <cellStyles count="43">
    <cellStyle name="gelb2St.rebü" xfId="5"/>
    <cellStyle name="gelb2St.rebü 2" xfId="6"/>
    <cellStyle name="grün" xfId="7"/>
    <cellStyle name="Heading" xfId="8"/>
    <cellStyle name="Heading1" xfId="9"/>
    <cellStyle name="Hyperlink" xfId="4" builtinId="8"/>
    <cellStyle name="M_w_Z+%2_Sz_AS10_R_G" xfId="10"/>
    <cellStyle name="M_w_Z+0nr_Sz_AS10_R_G" xfId="11"/>
    <cellStyle name="M_w_Z+2nr_Sz_AS10_R_G" xfId="12"/>
    <cellStyle name="MatrixmitRahmen" xfId="13"/>
    <cellStyle name="MatrixmitRahmen 2" xfId="14"/>
    <cellStyle name="MatrixmitRahmeneinekommastelle" xfId="15"/>
    <cellStyle name="MatrixmRahmenohneKomma" xfId="16"/>
    <cellStyle name="Prozent" xfId="1" builtinId="5"/>
    <cellStyle name="Result" xfId="17"/>
    <cellStyle name="Result2" xfId="18"/>
    <cellStyle name="schwarzeSchriftgrünerHigrund" xfId="19"/>
    <cellStyle name="schwarzeSchriftgrünerHigrund 2" xfId="20"/>
    <cellStyle name="Standard" xfId="0" builtinId="0"/>
    <cellStyle name="Standard 10" xfId="21"/>
    <cellStyle name="Standard 11" xfId="22"/>
    <cellStyle name="Standard 12" xfId="23"/>
    <cellStyle name="Standard 2" xfId="2"/>
    <cellStyle name="Standard 3" xfId="24"/>
    <cellStyle name="Standard 3 2" xfId="25"/>
    <cellStyle name="Standard 3 2 2" xfId="26"/>
    <cellStyle name="Standard 3 2 3" xfId="27"/>
    <cellStyle name="Standard 3 3" xfId="28"/>
    <cellStyle name="Standard 3 4" xfId="29"/>
    <cellStyle name="Standard 4" xfId="30"/>
    <cellStyle name="Standard 4 2" xfId="31"/>
    <cellStyle name="Standard 4 3" xfId="32"/>
    <cellStyle name="Standard 5" xfId="33"/>
    <cellStyle name="Standard 5 2" xfId="34"/>
    <cellStyle name="Standard 5 3" xfId="35"/>
    <cellStyle name="Standard 6" xfId="36"/>
    <cellStyle name="Standard 7" xfId="37"/>
    <cellStyle name="Standard 8" xfId="38"/>
    <cellStyle name="Standard 9" xfId="39"/>
    <cellStyle name="Standard_Ü Prodver " xfId="3"/>
    <cellStyle name="Textrechtsbündig" xfId="40"/>
    <cellStyle name="weiss" xfId="41"/>
    <cellStyle name="ZeileSpalterot" xfId="42"/>
  </cellStyles>
  <dxfs count="42">
    <dxf>
      <font>
        <color rgb="FFFF0000"/>
      </font>
    </dxf>
    <dxf>
      <font>
        <color rgb="FFFF0000"/>
      </font>
    </dxf>
    <dxf>
      <font>
        <color rgb="FFFF0000"/>
      </font>
    </dxf>
    <dxf>
      <font>
        <color theme="1"/>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right/>
        <top/>
        <bottom/>
        <vertical/>
        <horizontal/>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color rgb="FFFF0000"/>
      </font>
    </dxf>
    <dxf>
      <font>
        <color theme="1"/>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right/>
        <top/>
        <bottom/>
        <vertical/>
        <horizontal/>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8B8B"/>
      <color rgb="FFFFD1CD"/>
      <color rgb="FFFFFFCC"/>
      <color rgb="FFC4BD97"/>
      <color rgb="FFCC9900"/>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6873977709308077E-2"/>
          <c:w val="0.75000972760419493"/>
          <c:h val="0.80786032180760015"/>
        </c:manualLayout>
      </c:layout>
      <c:barChart>
        <c:barDir val="col"/>
        <c:grouping val="clustered"/>
        <c:varyColors val="1"/>
        <c:ser>
          <c:idx val="0"/>
          <c:order val="0"/>
          <c:spPr>
            <a:solidFill>
              <a:srgbClr val="FF0000"/>
            </a:solidFill>
            <a:ln w="12700">
              <a:noFill/>
              <a:prstDash val="solid"/>
            </a:ln>
          </c:spPr>
          <c:invertIfNegative val="1"/>
          <c:dPt>
            <c:idx val="0"/>
            <c:invertIfNegative val="1"/>
            <c:bubble3D val="0"/>
          </c:dPt>
          <c:dLbls>
            <c:txPr>
              <a:bodyPr/>
              <a:lstStyle/>
              <a:p>
                <a:pPr>
                  <a:defRPr b="1">
                    <a:solidFill>
                      <a:srgbClr val="FF0000"/>
                    </a:solidFill>
                  </a:defRPr>
                </a:pPr>
                <a:endParaRPr lang="de-DE"/>
              </a:p>
            </c:txPr>
            <c:dLblPos val="outEnd"/>
            <c:showLegendKey val="0"/>
            <c:showVal val="1"/>
            <c:showCatName val="0"/>
            <c:showSerName val="0"/>
            <c:showPercent val="0"/>
            <c:showBubbleSize val="0"/>
            <c:showLeaderLines val="0"/>
          </c:dLbls>
          <c:val>
            <c:numRef>
              <c:f>LaKa!$R$106:$T$106</c:f>
              <c:numCache>
                <c:formatCode>0</c:formatCode>
                <c:ptCount val="3"/>
                <c:pt idx="1">
                  <c:v>0</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Lst>
        </c:ser>
        <c:dLbls>
          <c:showLegendKey val="0"/>
          <c:showVal val="0"/>
          <c:showCatName val="0"/>
          <c:showSerName val="0"/>
          <c:showPercent val="0"/>
          <c:showBubbleSize val="0"/>
        </c:dLbls>
        <c:gapWidth val="0"/>
        <c:axId val="91309568"/>
        <c:axId val="91311104"/>
      </c:barChart>
      <c:lineChart>
        <c:grouping val="standard"/>
        <c:varyColors val="1"/>
        <c:ser>
          <c:idx val="1"/>
          <c:order val="1"/>
          <c:tx>
            <c:v>100%</c:v>
          </c:tx>
          <c:spPr>
            <a:ln>
              <a:solidFill>
                <a:schemeClr val="accent3">
                  <a:lumMod val="50000"/>
                </a:schemeClr>
              </a:solidFill>
            </a:ln>
          </c:spPr>
          <c:marker>
            <c:symbol val="none"/>
          </c:marker>
          <c:val>
            <c:numLit>
              <c:formatCode>General</c:formatCode>
              <c:ptCount val="3"/>
              <c:pt idx="0">
                <c:v>100</c:v>
              </c:pt>
              <c:pt idx="1">
                <c:v>100</c:v>
              </c:pt>
              <c:pt idx="2">
                <c:v>100</c:v>
              </c:pt>
            </c:numLit>
          </c:val>
          <c:smooth val="0"/>
        </c:ser>
        <c:dLbls>
          <c:showLegendKey val="0"/>
          <c:showVal val="0"/>
          <c:showCatName val="0"/>
          <c:showSerName val="0"/>
          <c:showPercent val="0"/>
          <c:showBubbleSize val="0"/>
        </c:dLbls>
        <c:marker val="1"/>
        <c:smooth val="0"/>
        <c:axId val="91326720"/>
        <c:axId val="91325184"/>
      </c:lineChart>
      <c:catAx>
        <c:axId val="91309568"/>
        <c:scaling>
          <c:orientation val="minMax"/>
        </c:scaling>
        <c:delete val="0"/>
        <c:axPos val="b"/>
        <c:majorTickMark val="none"/>
        <c:minorTickMark val="none"/>
        <c:tickLblPos val="none"/>
        <c:spPr>
          <a:ln w="3175">
            <a:solidFill>
              <a:srgbClr val="000000"/>
            </a:solidFill>
            <a:prstDash val="solid"/>
          </a:ln>
        </c:spPr>
        <c:crossAx val="91311104"/>
        <c:crosses val="autoZero"/>
        <c:auto val="0"/>
        <c:lblAlgn val="ctr"/>
        <c:lblOffset val="100"/>
        <c:tickMarkSkip val="1"/>
        <c:noMultiLvlLbl val="0"/>
      </c:catAx>
      <c:valAx>
        <c:axId val="91311104"/>
        <c:scaling>
          <c:orientation val="minMax"/>
          <c:max val="120"/>
          <c:min val="-10"/>
        </c:scaling>
        <c:delete val="0"/>
        <c:axPos val="l"/>
        <c:numFmt formatCode="#,##0" sourceLinked="1"/>
        <c:majorTickMark val="cross"/>
        <c:minorTickMark val="none"/>
        <c:tickLblPos val="none"/>
        <c:spPr>
          <a:ln w="9525">
            <a:noFill/>
          </a:ln>
        </c:spPr>
        <c:crossAx val="91309568"/>
        <c:crosses val="autoZero"/>
        <c:crossBetween val="between"/>
        <c:majorUnit val="20"/>
        <c:minorUnit val="20"/>
      </c:valAx>
      <c:valAx>
        <c:axId val="91325184"/>
        <c:scaling>
          <c:orientation val="minMax"/>
        </c:scaling>
        <c:delete val="1"/>
        <c:axPos val="r"/>
        <c:numFmt formatCode="General" sourceLinked="1"/>
        <c:majorTickMark val="out"/>
        <c:minorTickMark val="none"/>
        <c:tickLblPos val="nextTo"/>
        <c:crossAx val="91326720"/>
        <c:crosses val="max"/>
        <c:crossBetween val="midCat"/>
      </c:valAx>
      <c:catAx>
        <c:axId val="91326720"/>
        <c:scaling>
          <c:orientation val="minMax"/>
        </c:scaling>
        <c:delete val="0"/>
        <c:axPos val="t"/>
        <c:majorTickMark val="none"/>
        <c:minorTickMark val="none"/>
        <c:tickLblPos val="none"/>
        <c:spPr>
          <a:ln>
            <a:noFill/>
          </a:ln>
        </c:spPr>
        <c:crossAx val="91325184"/>
        <c:crosses val="max"/>
        <c:auto val="1"/>
        <c:lblAlgn val="ctr"/>
        <c:lblOffset val="100"/>
        <c:noMultiLvlLbl val="0"/>
      </c:cat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899999967" l="0.78740157499999996" r="0.78740157499999996" t="0.98425196899999967" header="0.49212598450000017" footer="0.4921259845000001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94765997852151E-2"/>
          <c:y val="5.4847683112237526E-2"/>
          <c:w val="0.91470968972480338"/>
          <c:h val="0.83839532891367508"/>
        </c:manualLayout>
      </c:layout>
      <c:areaChart>
        <c:grouping val="standard"/>
        <c:varyColors val="0"/>
        <c:ser>
          <c:idx val="1"/>
          <c:order val="1"/>
          <c:tx>
            <c:v>100%</c:v>
          </c:tx>
          <c:spPr>
            <a:solidFill>
              <a:srgbClr val="C4BD97">
                <a:alpha val="34118"/>
              </a:srgbClr>
            </a:solidFill>
          </c:spPr>
          <c:val>
            <c:numLit>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Lit>
          </c:val>
        </c:ser>
        <c:dLbls>
          <c:showLegendKey val="0"/>
          <c:showVal val="0"/>
          <c:showCatName val="0"/>
          <c:showSerName val="0"/>
          <c:showPercent val="0"/>
          <c:showBubbleSize val="0"/>
        </c:dLbls>
        <c:axId val="91919872"/>
        <c:axId val="91918336"/>
      </c:areaChart>
      <c:barChart>
        <c:barDir val="col"/>
        <c:grouping val="clustered"/>
        <c:varyColors val="0"/>
        <c:ser>
          <c:idx val="0"/>
          <c:order val="0"/>
          <c:spPr>
            <a:solidFill>
              <a:srgbClr val="4F6228"/>
            </a:solidFill>
            <a:ln w="12700">
              <a:noFill/>
              <a:prstDash val="solid"/>
            </a:ln>
          </c:spPr>
          <c:invertIfNegative val="1"/>
          <c:dLbls>
            <c:numFmt formatCode="#,##0" sourceLinked="0"/>
            <c:spPr>
              <a:solidFill>
                <a:schemeClr val="accent3">
                  <a:lumMod val="40000"/>
                  <a:lumOff val="60000"/>
                </a:schemeClr>
              </a:solidFill>
            </c:spPr>
            <c:txPr>
              <a:bodyPr/>
              <a:lstStyle/>
              <a:p>
                <a:pPr>
                  <a:defRPr sz="800" b="1" i="1">
                    <a:solidFill>
                      <a:sysClr val="windowText" lastClr="000000"/>
                    </a:solidFill>
                  </a:defRPr>
                </a:pPr>
                <a:endParaRPr lang="de-DE"/>
              </a:p>
            </c:txPr>
            <c:dLblPos val="inBase"/>
            <c:showLegendKey val="0"/>
            <c:showVal val="1"/>
            <c:showCatName val="0"/>
            <c:showSerName val="0"/>
            <c:showPercent val="0"/>
            <c:showBubbleSize val="0"/>
            <c:showLeaderLines val="0"/>
          </c:dLbls>
          <c:cat>
            <c:strRef>
              <c:f>LaKa!$F$38:$Q$38</c:f>
              <c:strCache>
                <c:ptCount val="12"/>
                <c:pt idx="0">
                  <c:v>Jul</c:v>
                </c:pt>
                <c:pt idx="1">
                  <c:v>Aug</c:v>
                </c:pt>
                <c:pt idx="2">
                  <c:v>Sep</c:v>
                </c:pt>
                <c:pt idx="3">
                  <c:v>Okt</c:v>
                </c:pt>
                <c:pt idx="4">
                  <c:v>Nov</c:v>
                </c:pt>
                <c:pt idx="5">
                  <c:v>Dez</c:v>
                </c:pt>
                <c:pt idx="6">
                  <c:v>Jan</c:v>
                </c:pt>
                <c:pt idx="7">
                  <c:v>Feb</c:v>
                </c:pt>
                <c:pt idx="8">
                  <c:v>Mär</c:v>
                </c:pt>
                <c:pt idx="9">
                  <c:v>Apr</c:v>
                </c:pt>
                <c:pt idx="10">
                  <c:v>Mai</c:v>
                </c:pt>
                <c:pt idx="11">
                  <c:v>Jun</c:v>
                </c:pt>
              </c:strCache>
            </c:strRef>
          </c:cat>
          <c:val>
            <c:numRef>
              <c:f>LaKa!$F$105:$Q$105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Lst>
        </c:ser>
        <c:dLbls>
          <c:showLegendKey val="0"/>
          <c:showVal val="1"/>
          <c:showCatName val="0"/>
          <c:showSerName val="0"/>
          <c:showPercent val="0"/>
          <c:showBubbleSize val="0"/>
        </c:dLbls>
        <c:gapWidth val="150"/>
        <c:axId val="91900928"/>
        <c:axId val="91907968"/>
      </c:barChart>
      <c:catAx>
        <c:axId val="91900928"/>
        <c:scaling>
          <c:orientation val="minMax"/>
        </c:scaling>
        <c:delete val="0"/>
        <c:axPos val="b"/>
        <c:majorTickMark val="none"/>
        <c:minorTickMark val="none"/>
        <c:tickLblPos val="none"/>
        <c:spPr>
          <a:ln w="3175">
            <a:solidFill>
              <a:srgbClr val="000000"/>
            </a:solidFill>
            <a:prstDash val="solid"/>
          </a:ln>
        </c:spPr>
        <c:crossAx val="91907968"/>
        <c:crosses val="autoZero"/>
        <c:auto val="0"/>
        <c:lblAlgn val="ctr"/>
        <c:lblOffset val="100"/>
        <c:tickMarkSkip val="1"/>
        <c:noMultiLvlLbl val="0"/>
      </c:catAx>
      <c:valAx>
        <c:axId val="91907968"/>
        <c:scaling>
          <c:orientation val="minMax"/>
          <c:max val="120"/>
          <c:min val="-10"/>
        </c:scaling>
        <c:delete val="0"/>
        <c:axPos val="l"/>
        <c:title>
          <c:tx>
            <c:rich>
              <a:bodyPr rot="-5400000" vert="horz"/>
              <a:lstStyle/>
              <a:p>
                <a:pPr>
                  <a:defRPr sz="1000" b="0"/>
                </a:pPr>
                <a:r>
                  <a:rPr lang="de-DE" sz="1000" b="0"/>
                  <a:t>Füllstand</a:t>
                </a:r>
                <a:r>
                  <a:rPr lang="de-DE" sz="1000" b="0" baseline="0"/>
                  <a:t>  [%]</a:t>
                </a:r>
                <a:endParaRPr lang="de-DE" sz="1000" b="0"/>
              </a:p>
            </c:rich>
          </c:tx>
          <c:layout/>
          <c:overlay val="0"/>
        </c:title>
        <c:numFmt formatCode="0" sourceLinked="0"/>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91900928"/>
        <c:crosses val="autoZero"/>
        <c:crossBetween val="between"/>
        <c:majorUnit val="20"/>
      </c:valAx>
      <c:valAx>
        <c:axId val="91918336"/>
        <c:scaling>
          <c:orientation val="minMax"/>
        </c:scaling>
        <c:delete val="1"/>
        <c:axPos val="r"/>
        <c:numFmt formatCode="General" sourceLinked="1"/>
        <c:majorTickMark val="out"/>
        <c:minorTickMark val="none"/>
        <c:tickLblPos val="nextTo"/>
        <c:crossAx val="91919872"/>
        <c:crosses val="max"/>
        <c:crossBetween val="midCat"/>
      </c:valAx>
      <c:catAx>
        <c:axId val="91919872"/>
        <c:scaling>
          <c:orientation val="minMax"/>
        </c:scaling>
        <c:delete val="0"/>
        <c:axPos val="t"/>
        <c:majorTickMark val="none"/>
        <c:minorTickMark val="none"/>
        <c:tickLblPos val="none"/>
        <c:spPr>
          <a:ln>
            <a:noFill/>
          </a:ln>
        </c:spPr>
        <c:crossAx val="91918336"/>
        <c:crosses val="max"/>
        <c:auto val="1"/>
        <c:lblAlgn val="ctr"/>
        <c:lblOffset val="100"/>
        <c:noMultiLvlLbl val="0"/>
      </c:cat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899999967" l="0.78740157499999996" r="0.78740157499999996" t="0.98425196899999967" header="0.49212598450000017" footer="0.49212598450000017"/>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6873977709308077E-2"/>
          <c:w val="0.75000972760419493"/>
          <c:h val="0.80786032180760015"/>
        </c:manualLayout>
      </c:layout>
      <c:barChart>
        <c:barDir val="col"/>
        <c:grouping val="clustered"/>
        <c:varyColors val="1"/>
        <c:ser>
          <c:idx val="0"/>
          <c:order val="0"/>
          <c:spPr>
            <a:solidFill>
              <a:srgbClr val="FF0000"/>
            </a:solidFill>
            <a:ln w="12700">
              <a:noFill/>
              <a:prstDash val="solid"/>
            </a:ln>
          </c:spPr>
          <c:invertIfNegative val="1"/>
          <c:dPt>
            <c:idx val="0"/>
            <c:invertIfNegative val="1"/>
            <c:bubble3D val="0"/>
          </c:dPt>
          <c:dLbls>
            <c:txPr>
              <a:bodyPr/>
              <a:lstStyle/>
              <a:p>
                <a:pPr>
                  <a:defRPr b="1">
                    <a:solidFill>
                      <a:srgbClr val="FF0000"/>
                    </a:solidFill>
                  </a:defRPr>
                </a:pPr>
                <a:endParaRPr lang="de-DE"/>
              </a:p>
            </c:txPr>
            <c:dLblPos val="outEnd"/>
            <c:showLegendKey val="0"/>
            <c:showVal val="1"/>
            <c:showCatName val="0"/>
            <c:showSerName val="0"/>
            <c:showPercent val="0"/>
            <c:showBubbleSize val="0"/>
            <c:showLeaderLines val="0"/>
          </c:dLbls>
          <c:val>
            <c:numRef>
              <c:f>'LaKa (Beispiel)'!$R$106:$T$106</c:f>
              <c:numCache>
                <c:formatCode>0</c:formatCode>
                <c:ptCount val="3"/>
                <c:pt idx="1">
                  <c:v>0.65714285714285836</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Lst>
        </c:ser>
        <c:dLbls>
          <c:showLegendKey val="0"/>
          <c:showVal val="0"/>
          <c:showCatName val="0"/>
          <c:showSerName val="0"/>
          <c:showPercent val="0"/>
          <c:showBubbleSize val="0"/>
        </c:dLbls>
        <c:gapWidth val="0"/>
        <c:axId val="93433216"/>
        <c:axId val="93439104"/>
      </c:barChart>
      <c:lineChart>
        <c:grouping val="standard"/>
        <c:varyColors val="1"/>
        <c:ser>
          <c:idx val="1"/>
          <c:order val="1"/>
          <c:tx>
            <c:v>100%</c:v>
          </c:tx>
          <c:spPr>
            <a:ln>
              <a:solidFill>
                <a:schemeClr val="accent3">
                  <a:lumMod val="50000"/>
                </a:schemeClr>
              </a:solidFill>
            </a:ln>
          </c:spPr>
          <c:marker>
            <c:symbol val="none"/>
          </c:marker>
          <c:val>
            <c:numLit>
              <c:formatCode>General</c:formatCode>
              <c:ptCount val="3"/>
              <c:pt idx="0">
                <c:v>100</c:v>
              </c:pt>
              <c:pt idx="1">
                <c:v>100</c:v>
              </c:pt>
              <c:pt idx="2">
                <c:v>100</c:v>
              </c:pt>
            </c:numLit>
          </c:val>
          <c:smooth val="0"/>
        </c:ser>
        <c:dLbls>
          <c:showLegendKey val="0"/>
          <c:showVal val="0"/>
          <c:showCatName val="0"/>
          <c:showSerName val="0"/>
          <c:showPercent val="0"/>
          <c:showBubbleSize val="0"/>
        </c:dLbls>
        <c:marker val="1"/>
        <c:smooth val="0"/>
        <c:axId val="93450624"/>
        <c:axId val="93440640"/>
      </c:lineChart>
      <c:catAx>
        <c:axId val="93433216"/>
        <c:scaling>
          <c:orientation val="minMax"/>
        </c:scaling>
        <c:delete val="0"/>
        <c:axPos val="b"/>
        <c:majorTickMark val="none"/>
        <c:minorTickMark val="none"/>
        <c:tickLblPos val="none"/>
        <c:spPr>
          <a:ln w="3175">
            <a:solidFill>
              <a:srgbClr val="000000"/>
            </a:solidFill>
            <a:prstDash val="solid"/>
          </a:ln>
        </c:spPr>
        <c:crossAx val="93439104"/>
        <c:crosses val="autoZero"/>
        <c:auto val="0"/>
        <c:lblAlgn val="ctr"/>
        <c:lblOffset val="100"/>
        <c:tickMarkSkip val="1"/>
        <c:noMultiLvlLbl val="0"/>
      </c:catAx>
      <c:valAx>
        <c:axId val="93439104"/>
        <c:scaling>
          <c:orientation val="minMax"/>
          <c:max val="120"/>
          <c:min val="-10"/>
        </c:scaling>
        <c:delete val="0"/>
        <c:axPos val="l"/>
        <c:numFmt formatCode="#,##0" sourceLinked="1"/>
        <c:majorTickMark val="cross"/>
        <c:minorTickMark val="none"/>
        <c:tickLblPos val="none"/>
        <c:spPr>
          <a:ln w="9525">
            <a:noFill/>
          </a:ln>
        </c:spPr>
        <c:crossAx val="93433216"/>
        <c:crosses val="autoZero"/>
        <c:crossBetween val="between"/>
        <c:majorUnit val="20"/>
        <c:minorUnit val="20"/>
      </c:valAx>
      <c:valAx>
        <c:axId val="93440640"/>
        <c:scaling>
          <c:orientation val="minMax"/>
        </c:scaling>
        <c:delete val="1"/>
        <c:axPos val="r"/>
        <c:numFmt formatCode="General" sourceLinked="1"/>
        <c:majorTickMark val="out"/>
        <c:minorTickMark val="none"/>
        <c:tickLblPos val="nextTo"/>
        <c:crossAx val="93450624"/>
        <c:crosses val="max"/>
        <c:crossBetween val="midCat"/>
      </c:valAx>
      <c:catAx>
        <c:axId val="93450624"/>
        <c:scaling>
          <c:orientation val="minMax"/>
        </c:scaling>
        <c:delete val="0"/>
        <c:axPos val="t"/>
        <c:majorTickMark val="none"/>
        <c:minorTickMark val="none"/>
        <c:tickLblPos val="none"/>
        <c:spPr>
          <a:ln>
            <a:noFill/>
          </a:ln>
        </c:spPr>
        <c:crossAx val="93440640"/>
        <c:crosses val="max"/>
        <c:auto val="1"/>
        <c:lblAlgn val="ctr"/>
        <c:lblOffset val="100"/>
        <c:noMultiLvlLbl val="0"/>
      </c:cat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899999967" l="0.78740157499999996" r="0.78740157499999996" t="0.98425196899999967" header="0.49212598450000017" footer="0.4921259845000001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94765997852151E-2"/>
          <c:y val="5.4847683112237526E-2"/>
          <c:w val="0.91470968972480338"/>
          <c:h val="0.83839532891367508"/>
        </c:manualLayout>
      </c:layout>
      <c:areaChart>
        <c:grouping val="standard"/>
        <c:varyColors val="0"/>
        <c:ser>
          <c:idx val="1"/>
          <c:order val="1"/>
          <c:tx>
            <c:v>100%</c:v>
          </c:tx>
          <c:spPr>
            <a:solidFill>
              <a:srgbClr val="C4BD97">
                <a:alpha val="34118"/>
              </a:srgbClr>
            </a:solidFill>
          </c:spPr>
          <c:val>
            <c:numLit>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Lit>
          </c:val>
        </c:ser>
        <c:dLbls>
          <c:showLegendKey val="0"/>
          <c:showVal val="0"/>
          <c:showCatName val="0"/>
          <c:showSerName val="0"/>
          <c:showPercent val="0"/>
          <c:showBubbleSize val="0"/>
        </c:dLbls>
        <c:axId val="94616576"/>
        <c:axId val="94615040"/>
      </c:areaChart>
      <c:barChart>
        <c:barDir val="col"/>
        <c:grouping val="clustered"/>
        <c:varyColors val="0"/>
        <c:ser>
          <c:idx val="0"/>
          <c:order val="0"/>
          <c:spPr>
            <a:solidFill>
              <a:srgbClr val="4F6228"/>
            </a:solidFill>
            <a:ln w="12700">
              <a:noFill/>
              <a:prstDash val="solid"/>
            </a:ln>
          </c:spPr>
          <c:invertIfNegative val="1"/>
          <c:dLbls>
            <c:numFmt formatCode="#,##0" sourceLinked="0"/>
            <c:spPr>
              <a:solidFill>
                <a:schemeClr val="accent3">
                  <a:lumMod val="40000"/>
                  <a:lumOff val="60000"/>
                </a:schemeClr>
              </a:solidFill>
            </c:spPr>
            <c:txPr>
              <a:bodyPr/>
              <a:lstStyle/>
              <a:p>
                <a:pPr>
                  <a:defRPr sz="800" b="1" i="1">
                    <a:solidFill>
                      <a:sysClr val="windowText" lastClr="000000"/>
                    </a:solidFill>
                  </a:defRPr>
                </a:pPr>
                <a:endParaRPr lang="de-DE"/>
              </a:p>
            </c:txPr>
            <c:dLblPos val="inBase"/>
            <c:showLegendKey val="0"/>
            <c:showVal val="1"/>
            <c:showCatName val="0"/>
            <c:showSerName val="0"/>
            <c:showPercent val="0"/>
            <c:showBubbleSize val="0"/>
            <c:showLeaderLines val="0"/>
          </c:dLbls>
          <c:cat>
            <c:strRef>
              <c:f>'LaKa (Beispiel)'!$F$38:$Q$38</c:f>
              <c:strCache>
                <c:ptCount val="12"/>
                <c:pt idx="0">
                  <c:v>Jul</c:v>
                </c:pt>
                <c:pt idx="1">
                  <c:v>Aug</c:v>
                </c:pt>
                <c:pt idx="2">
                  <c:v>Sep</c:v>
                </c:pt>
                <c:pt idx="3">
                  <c:v>Okt</c:v>
                </c:pt>
                <c:pt idx="4">
                  <c:v>Nov</c:v>
                </c:pt>
                <c:pt idx="5">
                  <c:v>Dez</c:v>
                </c:pt>
                <c:pt idx="6">
                  <c:v>Jan</c:v>
                </c:pt>
                <c:pt idx="7">
                  <c:v>Feb</c:v>
                </c:pt>
                <c:pt idx="8">
                  <c:v>Mär</c:v>
                </c:pt>
                <c:pt idx="9">
                  <c:v>Apr</c:v>
                </c:pt>
                <c:pt idx="10">
                  <c:v>Mai</c:v>
                </c:pt>
                <c:pt idx="11">
                  <c:v>Jun</c:v>
                </c:pt>
              </c:strCache>
            </c:strRef>
          </c:cat>
          <c:val>
            <c:numRef>
              <c:f>'LaKa (Beispiel)'!$F$105:$Q$105</c:f>
              <c:numCache>
                <c:formatCode>0.0</c:formatCode>
                <c:ptCount val="12"/>
                <c:pt idx="0">
                  <c:v>33.80952380952381</c:v>
                </c:pt>
                <c:pt idx="1">
                  <c:v>38.219047619047629</c:v>
                </c:pt>
                <c:pt idx="2">
                  <c:v>42.628571428571441</c:v>
                </c:pt>
                <c:pt idx="3">
                  <c:v>59.295238095238112</c:v>
                </c:pt>
                <c:pt idx="4">
                  <c:v>75.96190476190479</c:v>
                </c:pt>
                <c:pt idx="5">
                  <c:v>92.628571428571462</c:v>
                </c:pt>
                <c:pt idx="6">
                  <c:v>109.29523809523813</c:v>
                </c:pt>
                <c:pt idx="7">
                  <c:v>125.39047619047624</c:v>
                </c:pt>
                <c:pt idx="8">
                  <c:v>83.028571428571453</c:v>
                </c:pt>
                <c:pt idx="9">
                  <c:v>99.695238095238125</c:v>
                </c:pt>
                <c:pt idx="10">
                  <c:v>1.7904761904762252</c:v>
                </c:pt>
                <c:pt idx="11">
                  <c:v>18.457142857142895</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Lst>
        </c:ser>
        <c:dLbls>
          <c:showLegendKey val="0"/>
          <c:showVal val="1"/>
          <c:showCatName val="0"/>
          <c:showSerName val="0"/>
          <c:showPercent val="0"/>
          <c:showBubbleSize val="0"/>
        </c:dLbls>
        <c:gapWidth val="150"/>
        <c:axId val="94601984"/>
        <c:axId val="94604672"/>
      </c:barChart>
      <c:catAx>
        <c:axId val="94601984"/>
        <c:scaling>
          <c:orientation val="minMax"/>
        </c:scaling>
        <c:delete val="0"/>
        <c:axPos val="b"/>
        <c:majorTickMark val="none"/>
        <c:minorTickMark val="none"/>
        <c:tickLblPos val="none"/>
        <c:spPr>
          <a:ln w="3175">
            <a:solidFill>
              <a:srgbClr val="000000"/>
            </a:solidFill>
            <a:prstDash val="solid"/>
          </a:ln>
        </c:spPr>
        <c:crossAx val="94604672"/>
        <c:crosses val="autoZero"/>
        <c:auto val="0"/>
        <c:lblAlgn val="ctr"/>
        <c:lblOffset val="100"/>
        <c:tickMarkSkip val="1"/>
        <c:noMultiLvlLbl val="0"/>
      </c:catAx>
      <c:valAx>
        <c:axId val="94604672"/>
        <c:scaling>
          <c:orientation val="minMax"/>
          <c:max val="120"/>
          <c:min val="-10"/>
        </c:scaling>
        <c:delete val="0"/>
        <c:axPos val="l"/>
        <c:title>
          <c:tx>
            <c:rich>
              <a:bodyPr rot="-5400000" vert="horz"/>
              <a:lstStyle/>
              <a:p>
                <a:pPr>
                  <a:defRPr sz="1000" b="0"/>
                </a:pPr>
                <a:r>
                  <a:rPr lang="de-DE" sz="1000" b="0"/>
                  <a:t>Füllstand</a:t>
                </a:r>
                <a:r>
                  <a:rPr lang="de-DE" sz="1000" b="0" baseline="0"/>
                  <a:t>  [%]</a:t>
                </a:r>
                <a:endParaRPr lang="de-DE" sz="1000" b="0"/>
              </a:p>
            </c:rich>
          </c:tx>
          <c:overlay val="0"/>
        </c:title>
        <c:numFmt formatCode="0" sourceLinked="0"/>
        <c:majorTickMark val="cross"/>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de-DE"/>
          </a:p>
        </c:txPr>
        <c:crossAx val="94601984"/>
        <c:crosses val="autoZero"/>
        <c:crossBetween val="between"/>
        <c:majorUnit val="20"/>
      </c:valAx>
      <c:valAx>
        <c:axId val="94615040"/>
        <c:scaling>
          <c:orientation val="minMax"/>
        </c:scaling>
        <c:delete val="1"/>
        <c:axPos val="r"/>
        <c:numFmt formatCode="General" sourceLinked="1"/>
        <c:majorTickMark val="out"/>
        <c:minorTickMark val="none"/>
        <c:tickLblPos val="nextTo"/>
        <c:crossAx val="94616576"/>
        <c:crosses val="max"/>
        <c:crossBetween val="midCat"/>
      </c:valAx>
      <c:catAx>
        <c:axId val="94616576"/>
        <c:scaling>
          <c:orientation val="minMax"/>
        </c:scaling>
        <c:delete val="0"/>
        <c:axPos val="t"/>
        <c:majorTickMark val="none"/>
        <c:minorTickMark val="none"/>
        <c:tickLblPos val="none"/>
        <c:spPr>
          <a:ln>
            <a:noFill/>
          </a:ln>
        </c:spPr>
        <c:crossAx val="94615040"/>
        <c:crosses val="max"/>
        <c:auto val="1"/>
        <c:lblAlgn val="ctr"/>
        <c:lblOffset val="100"/>
        <c:noMultiLvlLbl val="0"/>
      </c:cat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899999967" l="0.78740157499999996" r="0.78740157499999996" t="0.98425196899999967" header="0.49212598450000017" footer="0.49212598450000017"/>
    <c:pageSetup paperSize="9" orientation="landscape" horizontalDpi="-4"/>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LaKa (Beispiel)'!A1"/><Relationship Id="rId2" Type="http://schemas.openxmlformats.org/officeDocument/2006/relationships/hyperlink" Target="#Tabellen!A1"/><Relationship Id="rId1" Type="http://schemas.openxmlformats.org/officeDocument/2006/relationships/hyperlink" Target="#LaKa!A1"/></Relationships>
</file>

<file path=xl/drawings/_rels/drawing2.xml.rels><?xml version="1.0" encoding="UTF-8" standalone="yes"?>
<Relationships xmlns="http://schemas.openxmlformats.org/package/2006/relationships"><Relationship Id="rId3" Type="http://schemas.openxmlformats.org/officeDocument/2006/relationships/hyperlink" Target="#Tabellen!A5:A25"/><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Info!A1"/><Relationship Id="rId5" Type="http://schemas.openxmlformats.org/officeDocument/2006/relationships/hyperlink" Target="#Tabellen!A1"/><Relationship Id="rId4" Type="http://schemas.openxmlformats.org/officeDocument/2006/relationships/hyperlink" Target="#Tabellen!A25:A50"/></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hyperlink" Target="#Info!A1"/><Relationship Id="rId2" Type="http://schemas.openxmlformats.org/officeDocument/2006/relationships/chart" Target="../charts/chart3.xml"/><Relationship Id="rId1" Type="http://schemas.openxmlformats.org/officeDocument/2006/relationships/hyperlink" Target="#LaKa!A1"/><Relationship Id="rId6" Type="http://schemas.openxmlformats.org/officeDocument/2006/relationships/hyperlink" Target="#Tabellen!A1"/><Relationship Id="rId5" Type="http://schemas.openxmlformats.org/officeDocument/2006/relationships/hyperlink" Target="#Tabellen!A25:A50"/><Relationship Id="rId4" Type="http://schemas.openxmlformats.org/officeDocument/2006/relationships/hyperlink" Target="#Tabellen!A5:A25"/></Relationships>
</file>

<file path=xl/drawings/_rels/drawing4.xml.rels><?xml version="1.0" encoding="UTF-8" standalone="yes"?>
<Relationships xmlns="http://schemas.openxmlformats.org/package/2006/relationships"><Relationship Id="rId1" Type="http://schemas.openxmlformats.org/officeDocument/2006/relationships/hyperlink" Target="#LaKa!A1"/></Relationships>
</file>

<file path=xl/drawings/drawing1.xml><?xml version="1.0" encoding="utf-8"?>
<xdr:wsDr xmlns:xdr="http://schemas.openxmlformats.org/drawingml/2006/spreadsheetDrawing" xmlns:a="http://schemas.openxmlformats.org/drawingml/2006/main">
  <xdr:twoCellAnchor>
    <xdr:from>
      <xdr:col>4</xdr:col>
      <xdr:colOff>629727</xdr:colOff>
      <xdr:row>20</xdr:row>
      <xdr:rowOff>319178</xdr:rowOff>
    </xdr:from>
    <xdr:to>
      <xdr:col>5</xdr:col>
      <xdr:colOff>715991</xdr:colOff>
      <xdr:row>23</xdr:row>
      <xdr:rowOff>25879</xdr:rowOff>
    </xdr:to>
    <xdr:sp macro="" textlink="">
      <xdr:nvSpPr>
        <xdr:cNvPr id="9" name="Gefaltete Ecke 8"/>
        <xdr:cNvSpPr/>
      </xdr:nvSpPr>
      <xdr:spPr>
        <a:xfrm>
          <a:off x="2493033" y="4468484"/>
          <a:ext cx="983411" cy="483078"/>
        </a:xfrm>
        <a:prstGeom prst="foldedCorner">
          <a:avLst/>
        </a:prstGeom>
        <a:solidFill>
          <a:srgbClr val="FFFFCC"/>
        </a:solidFill>
        <a:ln w="12700">
          <a:prstDash val="sysDot"/>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de-DE" sz="700" b="1" baseline="0">
              <a:latin typeface="Arial" panose="020B0604020202020204" pitchFamily="34" charset="0"/>
              <a:cs typeface="Arial" panose="020B0604020202020204" pitchFamily="34" charset="0"/>
            </a:rPr>
            <a:t>Datenherkunft: Nährstoffvergleich (Feld-Stall)</a:t>
          </a:r>
          <a:endParaRPr lang="de-DE" sz="700" b="1">
            <a:latin typeface="Arial" panose="020B0604020202020204" pitchFamily="34" charset="0"/>
            <a:cs typeface="Arial" panose="020B0604020202020204" pitchFamily="34" charset="0"/>
          </a:endParaRPr>
        </a:p>
      </xdr:txBody>
    </xdr:sp>
    <xdr:clientData/>
  </xdr:twoCellAnchor>
  <xdr:twoCellAnchor>
    <xdr:from>
      <xdr:col>8</xdr:col>
      <xdr:colOff>135147</xdr:colOff>
      <xdr:row>24</xdr:row>
      <xdr:rowOff>138024</xdr:rowOff>
    </xdr:from>
    <xdr:to>
      <xdr:col>9</xdr:col>
      <xdr:colOff>560716</xdr:colOff>
      <xdr:row>28</xdr:row>
      <xdr:rowOff>94890</xdr:rowOff>
    </xdr:to>
    <xdr:sp macro="" textlink="">
      <xdr:nvSpPr>
        <xdr:cNvPr id="10" name="Gefaltete Ecke 9"/>
        <xdr:cNvSpPr/>
      </xdr:nvSpPr>
      <xdr:spPr>
        <a:xfrm>
          <a:off x="5587041" y="5236235"/>
          <a:ext cx="1322717" cy="646980"/>
        </a:xfrm>
        <a:prstGeom prst="foldedCorner">
          <a:avLst/>
        </a:prstGeom>
        <a:solidFill>
          <a:srgbClr val="FFFFCC"/>
        </a:solidFill>
        <a:ln w="12700">
          <a:prstDash val="sysDot"/>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marL="0" indent="0" algn="l"/>
          <a:r>
            <a:rPr lang="de-DE" sz="700" b="1" baseline="0">
              <a:solidFill>
                <a:schemeClr val="dk1"/>
              </a:solidFill>
              <a:latin typeface="Arial" panose="020B0604020202020204" pitchFamily="34" charset="0"/>
              <a:ea typeface="+mn-ea"/>
              <a:cs typeface="Arial" panose="020B0604020202020204" pitchFamily="34" charset="0"/>
            </a:rPr>
            <a:t>Datenherkunft:</a:t>
          </a:r>
        </a:p>
        <a:p>
          <a:pPr marL="0" indent="0" algn="l"/>
          <a:r>
            <a:rPr lang="de-DE" sz="700" b="1" baseline="0">
              <a:solidFill>
                <a:schemeClr val="dk1"/>
              </a:solidFill>
              <a:latin typeface="Arial" panose="020B0604020202020204" pitchFamily="34" charset="0"/>
              <a:ea typeface="+mn-ea"/>
              <a:cs typeface="Arial" panose="020B0604020202020204" pitchFamily="34" charset="0"/>
            </a:rPr>
            <a:t>Düngebedarfsermittlung (Papierformulare, EXCEL- bzw. Onlineanwendung)</a:t>
          </a:r>
        </a:p>
      </xdr:txBody>
    </xdr:sp>
    <xdr:clientData/>
  </xdr:twoCellAnchor>
  <xdr:twoCellAnchor>
    <xdr:from>
      <xdr:col>4</xdr:col>
      <xdr:colOff>931657</xdr:colOff>
      <xdr:row>10</xdr:row>
      <xdr:rowOff>2878</xdr:rowOff>
    </xdr:from>
    <xdr:to>
      <xdr:col>7</xdr:col>
      <xdr:colOff>861084</xdr:colOff>
      <xdr:row>11</xdr:row>
      <xdr:rowOff>97768</xdr:rowOff>
    </xdr:to>
    <xdr:sp macro="" textlink="">
      <xdr:nvSpPr>
        <xdr:cNvPr id="12" name="Rechteck 11">
          <a:hlinkClick xmlns:r="http://schemas.openxmlformats.org/officeDocument/2006/relationships" r:id="rId1"/>
        </xdr:cNvPr>
        <xdr:cNvSpPr/>
      </xdr:nvSpPr>
      <xdr:spPr>
        <a:xfrm>
          <a:off x="2794963" y="1650523"/>
          <a:ext cx="2664000" cy="267419"/>
        </a:xfrm>
        <a:prstGeom prst="rect">
          <a:avLst/>
        </a:prstGeom>
        <a:solidFill>
          <a:schemeClr val="accent3">
            <a:lumMod val="75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rgbClr val="FFFFCC"/>
              </a:solidFill>
              <a:latin typeface="Arial" panose="020B0604020202020204" pitchFamily="34" charset="0"/>
              <a:ea typeface="+mn-ea"/>
              <a:cs typeface="Arial" panose="020B0604020202020204" pitchFamily="34" charset="0"/>
            </a:rPr>
            <a:t>LaKa - Eingabe und Ergebnis </a:t>
          </a:r>
        </a:p>
      </xdr:txBody>
    </xdr:sp>
    <xdr:clientData/>
  </xdr:twoCellAnchor>
  <xdr:twoCellAnchor>
    <xdr:from>
      <xdr:col>8</xdr:col>
      <xdr:colOff>17260</xdr:colOff>
      <xdr:row>10</xdr:row>
      <xdr:rowOff>0</xdr:rowOff>
    </xdr:from>
    <xdr:to>
      <xdr:col>11</xdr:col>
      <xdr:colOff>0</xdr:colOff>
      <xdr:row>11</xdr:row>
      <xdr:rowOff>97794</xdr:rowOff>
    </xdr:to>
    <xdr:sp macro="" textlink="">
      <xdr:nvSpPr>
        <xdr:cNvPr id="13" name="Rechteck 12">
          <a:hlinkClick xmlns:r="http://schemas.openxmlformats.org/officeDocument/2006/relationships" r:id="rId2"/>
        </xdr:cNvPr>
        <xdr:cNvSpPr/>
      </xdr:nvSpPr>
      <xdr:spPr>
        <a:xfrm>
          <a:off x="5469154" y="1647645"/>
          <a:ext cx="2674182" cy="270323"/>
        </a:xfrm>
        <a:prstGeom prst="rect">
          <a:avLst/>
        </a:prstGeom>
        <a:solidFill>
          <a:schemeClr val="accent3">
            <a:lumMod val="60000"/>
            <a:lumOff val="40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chemeClr val="accent3">
                  <a:lumMod val="50000"/>
                </a:schemeClr>
              </a:solidFill>
              <a:latin typeface="Arial" panose="020B0604020202020204" pitchFamily="34" charset="0"/>
              <a:ea typeface="+mn-ea"/>
              <a:cs typeface="Arial" panose="020B0604020202020204" pitchFamily="34" charset="0"/>
            </a:rPr>
            <a:t>Tabellen</a:t>
          </a:r>
          <a:r>
            <a:rPr lang="de-DE" sz="900" b="1" baseline="0">
              <a:solidFill>
                <a:schemeClr val="accent3">
                  <a:lumMod val="50000"/>
                </a:schemeClr>
              </a:solidFill>
              <a:latin typeface="Arial" panose="020B0604020202020204" pitchFamily="34" charset="0"/>
              <a:ea typeface="+mn-ea"/>
              <a:cs typeface="Arial" panose="020B0604020202020204" pitchFamily="34" charset="0"/>
            </a:rPr>
            <a:t> - Eingabehilfe</a:t>
          </a:r>
          <a:endParaRPr lang="de-DE" sz="900" b="1">
            <a:solidFill>
              <a:schemeClr val="accent3">
                <a:lumMod val="50000"/>
              </a:schemeClr>
            </a:solidFill>
            <a:latin typeface="Arial" panose="020B0604020202020204" pitchFamily="34" charset="0"/>
            <a:ea typeface="+mn-ea"/>
            <a:cs typeface="Arial" panose="020B0604020202020204" pitchFamily="34" charset="0"/>
          </a:endParaRPr>
        </a:p>
      </xdr:txBody>
    </xdr:sp>
    <xdr:clientData/>
  </xdr:twoCellAnchor>
  <xdr:twoCellAnchor>
    <xdr:from>
      <xdr:col>2</xdr:col>
      <xdr:colOff>0</xdr:colOff>
      <xdr:row>10</xdr:row>
      <xdr:rowOff>0</xdr:rowOff>
    </xdr:from>
    <xdr:to>
      <xdr:col>4</xdr:col>
      <xdr:colOff>878332</xdr:colOff>
      <xdr:row>11</xdr:row>
      <xdr:rowOff>94890</xdr:rowOff>
    </xdr:to>
    <xdr:sp macro="" textlink="">
      <xdr:nvSpPr>
        <xdr:cNvPr id="14" name="Rechteck 13"/>
        <xdr:cNvSpPr/>
      </xdr:nvSpPr>
      <xdr:spPr>
        <a:xfrm>
          <a:off x="69011" y="1647645"/>
          <a:ext cx="2672627" cy="267419"/>
        </a:xfrm>
        <a:prstGeom prst="rect">
          <a:avLst/>
        </a:prstGeom>
        <a:no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chemeClr val="tx1"/>
              </a:solidFill>
              <a:latin typeface="Arial" panose="020B0604020202020204" pitchFamily="34" charset="0"/>
              <a:ea typeface="+mn-ea"/>
              <a:cs typeface="Arial" panose="020B0604020202020204" pitchFamily="34" charset="0"/>
            </a:rPr>
            <a:t>Hinweise und Impressum</a:t>
          </a:r>
        </a:p>
      </xdr:txBody>
    </xdr:sp>
    <xdr:clientData/>
  </xdr:twoCellAnchor>
  <xdr:twoCellAnchor>
    <xdr:from>
      <xdr:col>2</xdr:col>
      <xdr:colOff>120770</xdr:colOff>
      <xdr:row>40</xdr:row>
      <xdr:rowOff>34506</xdr:rowOff>
    </xdr:from>
    <xdr:to>
      <xdr:col>3</xdr:col>
      <xdr:colOff>750498</xdr:colOff>
      <xdr:row>41</xdr:row>
      <xdr:rowOff>120770</xdr:rowOff>
    </xdr:to>
    <xdr:sp macro="" textlink="">
      <xdr:nvSpPr>
        <xdr:cNvPr id="15" name="Rechteck 14">
          <a:hlinkClick xmlns:r="http://schemas.openxmlformats.org/officeDocument/2006/relationships" r:id="rId3"/>
        </xdr:cNvPr>
        <xdr:cNvSpPr/>
      </xdr:nvSpPr>
      <xdr:spPr>
        <a:xfrm>
          <a:off x="189781" y="8911087"/>
          <a:ext cx="1526875" cy="267419"/>
        </a:xfrm>
        <a:prstGeom prst="rect">
          <a:avLst/>
        </a:prstGeom>
        <a:solidFill>
          <a:schemeClr val="accent3">
            <a:lumMod val="20000"/>
            <a:lumOff val="80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chemeClr val="accent3">
                  <a:lumMod val="50000"/>
                </a:schemeClr>
              </a:solidFill>
              <a:latin typeface="Arial" panose="020B0604020202020204" pitchFamily="34" charset="0"/>
              <a:ea typeface="+mn-ea"/>
              <a:cs typeface="Arial" panose="020B0604020202020204" pitchFamily="34" charset="0"/>
            </a:rPr>
            <a:t>LaKa - (Beispiel)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163891</xdr:colOff>
      <xdr:row>5</xdr:row>
      <xdr:rowOff>106395</xdr:rowOff>
    </xdr:from>
    <xdr:to>
      <xdr:col>12</xdr:col>
      <xdr:colOff>392933</xdr:colOff>
      <xdr:row>5</xdr:row>
      <xdr:rowOff>373814</xdr:rowOff>
    </xdr:to>
    <xdr:sp macro="" textlink="">
      <xdr:nvSpPr>
        <xdr:cNvPr id="17" name="Rechteck 16"/>
        <xdr:cNvSpPr/>
      </xdr:nvSpPr>
      <xdr:spPr>
        <a:xfrm>
          <a:off x="3148631" y="675738"/>
          <a:ext cx="3024000" cy="267419"/>
        </a:xfrm>
        <a:prstGeom prst="rect">
          <a:avLst/>
        </a:prstGeom>
        <a:no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chemeClr val="tx1"/>
              </a:solidFill>
              <a:latin typeface="Arial" panose="020B0604020202020204" pitchFamily="34" charset="0"/>
              <a:ea typeface="+mn-ea"/>
              <a:cs typeface="Arial" panose="020B0604020202020204" pitchFamily="34" charset="0"/>
            </a:rPr>
            <a:t>LaKa - Eingabe und Ergebnis </a:t>
          </a:r>
        </a:p>
      </xdr:txBody>
    </xdr:sp>
    <xdr:clientData/>
  </xdr:twoCellAnchor>
  <xdr:twoCellAnchor>
    <xdr:from>
      <xdr:col>18</xdr:col>
      <xdr:colOff>86264</xdr:colOff>
      <xdr:row>29</xdr:row>
      <xdr:rowOff>0</xdr:rowOff>
    </xdr:from>
    <xdr:to>
      <xdr:col>19</xdr:col>
      <xdr:colOff>546339</xdr:colOff>
      <xdr:row>35</xdr:row>
      <xdr:rowOff>171450</xdr:rowOff>
    </xdr:to>
    <xdr:graphicFrame macro="">
      <xdr:nvGraphicFramePr>
        <xdr:cNvPr id="5"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57449</xdr:colOff>
      <xdr:row>35</xdr:row>
      <xdr:rowOff>438809</xdr:rowOff>
    </xdr:from>
    <xdr:to>
      <xdr:col>14</xdr:col>
      <xdr:colOff>438449</xdr:colOff>
      <xdr:row>36</xdr:row>
      <xdr:rowOff>125382</xdr:rowOff>
    </xdr:to>
    <xdr:sp macro="" textlink="$U$59">
      <xdr:nvSpPr>
        <xdr:cNvPr id="13" name="Abgerundetes Rechteck 12"/>
        <xdr:cNvSpPr/>
      </xdr:nvSpPr>
      <xdr:spPr>
        <a:xfrm>
          <a:off x="3527185" y="5988469"/>
          <a:ext cx="3668623" cy="165819"/>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fld id="{FF62F745-F922-4EE9-BEC1-121F44A16DEE}" type="TxLink">
            <a:rPr lang="en-US" sz="1000" b="1" i="0" u="none" strike="noStrike">
              <a:solidFill>
                <a:srgbClr val="FF0000"/>
              </a:solidFill>
              <a:latin typeface="Arial"/>
              <a:cs typeface="Arial"/>
            </a:rPr>
            <a:pPr algn="ctr"/>
            <a:t> </a:t>
          </a:fld>
          <a:endParaRPr lang="de-DE" sz="1100">
            <a:solidFill>
              <a:srgbClr val="FF0000"/>
            </a:solidFill>
          </a:endParaRPr>
        </a:p>
      </xdr:txBody>
    </xdr:sp>
    <xdr:clientData/>
  </xdr:twoCellAnchor>
  <xdr:twoCellAnchor>
    <xdr:from>
      <xdr:col>5</xdr:col>
      <xdr:colOff>162944</xdr:colOff>
      <xdr:row>35</xdr:row>
      <xdr:rowOff>209550</xdr:rowOff>
    </xdr:from>
    <xdr:to>
      <xdr:col>16</xdr:col>
      <xdr:colOff>354642</xdr:colOff>
      <xdr:row>35</xdr:row>
      <xdr:rowOff>412152</xdr:rowOff>
    </xdr:to>
    <xdr:sp macro="" textlink="">
      <xdr:nvSpPr>
        <xdr:cNvPr id="14" name="Text 19"/>
        <xdr:cNvSpPr/>
      </xdr:nvSpPr>
      <xdr:spPr>
        <a:xfrm>
          <a:off x="2540001" y="5117022"/>
          <a:ext cx="5357962" cy="202602"/>
        </a:xfrm>
        <a:prstGeom prst="rect">
          <a:avLst/>
        </a:prstGeom>
        <a:solidFill>
          <a:schemeClr val="accent3">
            <a:lumMod val="60000"/>
            <a:lumOff val="40000"/>
          </a:schemeClr>
        </a:solidFill>
        <a:ln w="9525">
          <a:noFill/>
          <a:miter lim="800000"/>
          <a:headEnd/>
          <a:tailEnd/>
        </a:ln>
      </xdr:spPr>
      <xdr:txBody>
        <a:bodyPr vertOverflow="clip" wrap="square" lIns="27432" tIns="27432" rIns="27432" bIns="0" anchor="t" upright="1"/>
        <a:lstStyle/>
        <a:p>
          <a:pPr marL="0" indent="0" algn="ctr" rtl="0">
            <a:defRPr sz="1000"/>
          </a:pPr>
          <a:r>
            <a:rPr lang="de-DE" sz="1100" b="1" i="0" u="none" strike="noStrike" baseline="0">
              <a:solidFill>
                <a:sysClr val="windowText" lastClr="000000"/>
              </a:solidFill>
              <a:latin typeface="Arial"/>
              <a:ea typeface="+mn-ea"/>
              <a:cs typeface="Arial"/>
            </a:rPr>
            <a:t>monatlicher Füllstand [%] (Juli bis Juni) </a:t>
          </a:r>
        </a:p>
      </xdr:txBody>
    </xdr:sp>
    <xdr:clientData/>
  </xdr:twoCellAnchor>
  <xdr:twoCellAnchor>
    <xdr:from>
      <xdr:col>3</xdr:col>
      <xdr:colOff>1</xdr:colOff>
      <xdr:row>29</xdr:row>
      <xdr:rowOff>0</xdr:rowOff>
    </xdr:from>
    <xdr:to>
      <xdr:col>18</xdr:col>
      <xdr:colOff>1</xdr:colOff>
      <xdr:row>35</xdr:row>
      <xdr:rowOff>128139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91</xdr:row>
      <xdr:rowOff>0</xdr:rowOff>
    </xdr:from>
    <xdr:to>
      <xdr:col>18</xdr:col>
      <xdr:colOff>488830</xdr:colOff>
      <xdr:row>93</xdr:row>
      <xdr:rowOff>57509</xdr:rowOff>
    </xdr:to>
    <xdr:sp macro="" textlink="">
      <xdr:nvSpPr>
        <xdr:cNvPr id="3" name="Textfeld 2"/>
        <xdr:cNvSpPr txBox="1"/>
      </xdr:nvSpPr>
      <xdr:spPr>
        <a:xfrm>
          <a:off x="6604000" y="14406113"/>
          <a:ext cx="1926566" cy="4025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800" b="1" i="1">
              <a:solidFill>
                <a:sysClr val="windowText" lastClr="000000"/>
              </a:solidFill>
              <a:latin typeface="Arial" panose="020B0604020202020204" pitchFamily="34" charset="0"/>
              <a:cs typeface="Arial" panose="020B0604020202020204" pitchFamily="34" charset="0"/>
            </a:rPr>
            <a:t>Hinweis:</a:t>
          </a:r>
          <a:r>
            <a:rPr lang="de-DE" sz="800" b="1" i="1" baseline="0">
              <a:solidFill>
                <a:sysClr val="windowText" lastClr="000000"/>
              </a:solidFill>
              <a:latin typeface="Arial" panose="020B0604020202020204" pitchFamily="34" charset="0"/>
              <a:cs typeface="Arial" panose="020B0604020202020204" pitchFamily="34" charset="0"/>
            </a:rPr>
            <a:t> N</a:t>
          </a:r>
          <a:r>
            <a:rPr lang="de-DE" sz="800" b="1" i="1">
              <a:solidFill>
                <a:sysClr val="windowText" lastClr="000000"/>
              </a:solidFill>
              <a:latin typeface="Arial" panose="020B0604020202020204" pitchFamily="34" charset="0"/>
              <a:cs typeface="Arial" panose="020B0604020202020204" pitchFamily="34" charset="0"/>
            </a:rPr>
            <a:t>ur N-Zufuhr mit flüssigen Wirtschaftsdüngern berücksichtigt!</a:t>
          </a:r>
        </a:p>
      </xdr:txBody>
    </xdr:sp>
    <xdr:clientData/>
  </xdr:twoCellAnchor>
  <xdr:twoCellAnchor>
    <xdr:from>
      <xdr:col>16</xdr:col>
      <xdr:colOff>458010</xdr:colOff>
      <xdr:row>35</xdr:row>
      <xdr:rowOff>44076</xdr:rowOff>
    </xdr:from>
    <xdr:to>
      <xdr:col>19</xdr:col>
      <xdr:colOff>573102</xdr:colOff>
      <xdr:row>36</xdr:row>
      <xdr:rowOff>0</xdr:rowOff>
    </xdr:to>
    <xdr:sp macro="" textlink="">
      <xdr:nvSpPr>
        <xdr:cNvPr id="16" name="Text 19"/>
        <xdr:cNvSpPr txBox="1">
          <a:spLocks noChangeArrowheads="1"/>
        </xdr:cNvSpPr>
      </xdr:nvSpPr>
      <xdr:spPr bwMode="auto">
        <a:xfrm>
          <a:off x="7984787" y="5775289"/>
          <a:ext cx="1095964" cy="422041"/>
        </a:xfrm>
        <a:prstGeom prst="rect">
          <a:avLst/>
        </a:prstGeom>
        <a:solidFill>
          <a:schemeClr val="accent3">
            <a:lumMod val="60000"/>
            <a:lumOff val="40000"/>
          </a:schemeClr>
        </a:solidFill>
        <a:ln w="9525">
          <a:noFill/>
          <a:miter lim="800000"/>
          <a:headEnd/>
          <a:tailEnd/>
        </a:ln>
      </xdr:spPr>
      <xdr:txBody>
        <a:bodyPr vertOverflow="clip" wrap="square" lIns="27432" tIns="27432" rIns="27432" bIns="0" anchor="t" upright="1"/>
        <a:lstStyle/>
        <a:p>
          <a:pPr marL="0" indent="0" algn="ctr" rtl="0">
            <a:defRPr sz="1000"/>
          </a:pPr>
          <a:r>
            <a:rPr lang="de-DE" sz="800" b="1" i="0" u="none" strike="noStrike" baseline="0">
              <a:solidFill>
                <a:sysClr val="windowText" lastClr="000000"/>
              </a:solidFill>
              <a:latin typeface="Arial"/>
              <a:ea typeface="+mn-ea"/>
              <a:cs typeface="Arial"/>
            </a:rPr>
            <a:t>Im Laufe des Jahres noch aufzu-bringender WD [%]</a:t>
          </a:r>
        </a:p>
      </xdr:txBody>
    </xdr:sp>
    <xdr:clientData/>
  </xdr:twoCellAnchor>
  <xdr:twoCellAnchor>
    <xdr:from>
      <xdr:col>2</xdr:col>
      <xdr:colOff>290425</xdr:colOff>
      <xdr:row>11</xdr:row>
      <xdr:rowOff>172528</xdr:rowOff>
    </xdr:from>
    <xdr:to>
      <xdr:col>6</xdr:col>
      <xdr:colOff>0</xdr:colOff>
      <xdr:row>13</xdr:row>
      <xdr:rowOff>0</xdr:rowOff>
    </xdr:to>
    <xdr:sp macro="" textlink="">
      <xdr:nvSpPr>
        <xdr:cNvPr id="9" name="Rechteck 8">
          <a:hlinkClick xmlns:r="http://schemas.openxmlformats.org/officeDocument/2006/relationships" r:id="rId3"/>
        </xdr:cNvPr>
        <xdr:cNvSpPr/>
      </xdr:nvSpPr>
      <xdr:spPr>
        <a:xfrm>
          <a:off x="1170319" y="1708030"/>
          <a:ext cx="1814421" cy="189781"/>
        </a:xfrm>
        <a:prstGeom prst="rect">
          <a:avLst/>
        </a:prstGeom>
        <a:solidFill>
          <a:schemeClr val="accent3">
            <a:lumMod val="75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1000" b="0">
              <a:solidFill>
                <a:schemeClr val="accent3">
                  <a:lumMod val="20000"/>
                  <a:lumOff val="80000"/>
                </a:schemeClr>
              </a:solidFill>
              <a:latin typeface="Arial" panose="020B0604020202020204" pitchFamily="34" charset="0"/>
              <a:ea typeface="+mn-ea"/>
              <a:cs typeface="Arial" panose="020B0604020202020204" pitchFamily="34" charset="0"/>
            </a:rPr>
            <a:t>Mindestwirksamkeitsfaktor</a:t>
          </a:r>
        </a:p>
      </xdr:txBody>
    </xdr:sp>
    <xdr:clientData/>
  </xdr:twoCellAnchor>
  <xdr:twoCellAnchor>
    <xdr:from>
      <xdr:col>2</xdr:col>
      <xdr:colOff>290425</xdr:colOff>
      <xdr:row>16</xdr:row>
      <xdr:rowOff>0</xdr:rowOff>
    </xdr:from>
    <xdr:to>
      <xdr:col>6</xdr:col>
      <xdr:colOff>0</xdr:colOff>
      <xdr:row>17</xdr:row>
      <xdr:rowOff>8626</xdr:rowOff>
    </xdr:to>
    <xdr:sp macro="" textlink="">
      <xdr:nvSpPr>
        <xdr:cNvPr id="10" name="Rechteck 9">
          <a:hlinkClick xmlns:r="http://schemas.openxmlformats.org/officeDocument/2006/relationships" r:id="rId4"/>
        </xdr:cNvPr>
        <xdr:cNvSpPr/>
      </xdr:nvSpPr>
      <xdr:spPr>
        <a:xfrm>
          <a:off x="1170319" y="2441275"/>
          <a:ext cx="1814421" cy="189781"/>
        </a:xfrm>
        <a:prstGeom prst="rect">
          <a:avLst/>
        </a:prstGeom>
        <a:solidFill>
          <a:schemeClr val="accent3">
            <a:lumMod val="75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1000" b="0">
              <a:solidFill>
                <a:schemeClr val="accent3">
                  <a:lumMod val="20000"/>
                  <a:lumOff val="80000"/>
                </a:schemeClr>
              </a:solidFill>
              <a:latin typeface="Arial" panose="020B0604020202020204" pitchFamily="34" charset="0"/>
              <a:ea typeface="+mn-ea"/>
              <a:cs typeface="Arial" panose="020B0604020202020204" pitchFamily="34" charset="0"/>
            </a:rPr>
            <a:t>Aufbringungsverluste</a:t>
          </a:r>
        </a:p>
      </xdr:txBody>
    </xdr:sp>
    <xdr:clientData/>
  </xdr:twoCellAnchor>
  <xdr:twoCellAnchor>
    <xdr:from>
      <xdr:col>12</xdr:col>
      <xdr:colOff>422682</xdr:colOff>
      <xdr:row>5</xdr:row>
      <xdr:rowOff>106421</xdr:rowOff>
    </xdr:from>
    <xdr:to>
      <xdr:col>19</xdr:col>
      <xdr:colOff>591338</xdr:colOff>
      <xdr:row>5</xdr:row>
      <xdr:rowOff>373840</xdr:rowOff>
    </xdr:to>
    <xdr:sp macro="" textlink="">
      <xdr:nvSpPr>
        <xdr:cNvPr id="18" name="Rechteck 17">
          <a:hlinkClick xmlns:r="http://schemas.openxmlformats.org/officeDocument/2006/relationships" r:id="rId5"/>
        </xdr:cNvPr>
        <xdr:cNvSpPr/>
      </xdr:nvSpPr>
      <xdr:spPr>
        <a:xfrm>
          <a:off x="6202380" y="606753"/>
          <a:ext cx="3024000" cy="267419"/>
        </a:xfrm>
        <a:prstGeom prst="rect">
          <a:avLst/>
        </a:prstGeom>
        <a:solidFill>
          <a:schemeClr val="accent3">
            <a:lumMod val="60000"/>
            <a:lumOff val="40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chemeClr val="accent3">
                  <a:lumMod val="50000"/>
                </a:schemeClr>
              </a:solidFill>
              <a:latin typeface="Arial" panose="020B0604020202020204" pitchFamily="34" charset="0"/>
              <a:ea typeface="+mn-ea"/>
              <a:cs typeface="Arial" panose="020B0604020202020204" pitchFamily="34" charset="0"/>
            </a:rPr>
            <a:t>Tabellen</a:t>
          </a:r>
          <a:r>
            <a:rPr lang="de-DE" sz="900" b="1" baseline="0">
              <a:solidFill>
                <a:schemeClr val="accent3">
                  <a:lumMod val="50000"/>
                </a:schemeClr>
              </a:solidFill>
              <a:latin typeface="Arial" panose="020B0604020202020204" pitchFamily="34" charset="0"/>
              <a:ea typeface="+mn-ea"/>
              <a:cs typeface="Arial" panose="020B0604020202020204" pitchFamily="34" charset="0"/>
            </a:rPr>
            <a:t> - Eingabehilfe</a:t>
          </a:r>
          <a:endParaRPr lang="de-DE" sz="900" b="1">
            <a:solidFill>
              <a:schemeClr val="accent3">
                <a:lumMod val="50000"/>
              </a:schemeClr>
            </a:solidFill>
            <a:latin typeface="Arial" panose="020B0604020202020204" pitchFamily="34" charset="0"/>
            <a:ea typeface="+mn-ea"/>
            <a:cs typeface="Arial" panose="020B0604020202020204" pitchFamily="34" charset="0"/>
          </a:endParaRPr>
        </a:p>
      </xdr:txBody>
    </xdr:sp>
    <xdr:clientData/>
  </xdr:twoCellAnchor>
  <xdr:twoCellAnchor>
    <xdr:from>
      <xdr:col>1</xdr:col>
      <xdr:colOff>8627</xdr:colOff>
      <xdr:row>5</xdr:row>
      <xdr:rowOff>103517</xdr:rowOff>
    </xdr:from>
    <xdr:to>
      <xdr:col>6</xdr:col>
      <xdr:colOff>134151</xdr:colOff>
      <xdr:row>5</xdr:row>
      <xdr:rowOff>370936</xdr:rowOff>
    </xdr:to>
    <xdr:sp macro="" textlink="">
      <xdr:nvSpPr>
        <xdr:cNvPr id="19" name="Rechteck 18">
          <a:hlinkClick xmlns:r="http://schemas.openxmlformats.org/officeDocument/2006/relationships" r:id="rId6"/>
        </xdr:cNvPr>
        <xdr:cNvSpPr/>
      </xdr:nvSpPr>
      <xdr:spPr>
        <a:xfrm>
          <a:off x="94891" y="603849"/>
          <a:ext cx="3024000" cy="267419"/>
        </a:xfrm>
        <a:prstGeom prst="rect">
          <a:avLst/>
        </a:prstGeom>
        <a:solidFill>
          <a:schemeClr val="accent2">
            <a:lumMod val="20000"/>
            <a:lumOff val="80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chemeClr val="accent3">
                  <a:lumMod val="50000"/>
                </a:schemeClr>
              </a:solidFill>
              <a:latin typeface="Arial" panose="020B0604020202020204" pitchFamily="34" charset="0"/>
              <a:ea typeface="+mn-ea"/>
              <a:cs typeface="Arial" panose="020B0604020202020204" pitchFamily="34" charset="0"/>
            </a:rPr>
            <a:t>Hinweise und Impressum</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163891</xdr:colOff>
      <xdr:row>5</xdr:row>
      <xdr:rowOff>106395</xdr:rowOff>
    </xdr:from>
    <xdr:to>
      <xdr:col>12</xdr:col>
      <xdr:colOff>392933</xdr:colOff>
      <xdr:row>5</xdr:row>
      <xdr:rowOff>373814</xdr:rowOff>
    </xdr:to>
    <xdr:sp macro="" textlink="">
      <xdr:nvSpPr>
        <xdr:cNvPr id="2" name="Rechteck 1">
          <a:hlinkClick xmlns:r="http://schemas.openxmlformats.org/officeDocument/2006/relationships" r:id="rId1"/>
        </xdr:cNvPr>
        <xdr:cNvSpPr/>
      </xdr:nvSpPr>
      <xdr:spPr>
        <a:xfrm>
          <a:off x="3338412" y="675738"/>
          <a:ext cx="3024000" cy="267419"/>
        </a:xfrm>
        <a:prstGeom prst="rect">
          <a:avLst/>
        </a:prstGeom>
        <a:solidFill>
          <a:schemeClr val="accent3">
            <a:lumMod val="75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chemeClr val="tx1"/>
              </a:solidFill>
              <a:latin typeface="Arial" panose="020B0604020202020204" pitchFamily="34" charset="0"/>
              <a:ea typeface="+mn-ea"/>
              <a:cs typeface="Arial" panose="020B0604020202020204" pitchFamily="34" charset="0"/>
            </a:rPr>
            <a:t>LaKa - Eingabe und Ergebnis </a:t>
          </a:r>
        </a:p>
      </xdr:txBody>
    </xdr:sp>
    <xdr:clientData/>
  </xdr:twoCellAnchor>
  <xdr:twoCellAnchor>
    <xdr:from>
      <xdr:col>18</xdr:col>
      <xdr:colOff>86264</xdr:colOff>
      <xdr:row>29</xdr:row>
      <xdr:rowOff>0</xdr:rowOff>
    </xdr:from>
    <xdr:to>
      <xdr:col>19</xdr:col>
      <xdr:colOff>546339</xdr:colOff>
      <xdr:row>35</xdr:row>
      <xdr:rowOff>171450</xdr:rowOff>
    </xdr:to>
    <xdr:graphicFrame macro="">
      <xdr:nvGraphicFramePr>
        <xdr:cNvPr id="3"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57449</xdr:colOff>
      <xdr:row>35</xdr:row>
      <xdr:rowOff>438809</xdr:rowOff>
    </xdr:from>
    <xdr:to>
      <xdr:col>14</xdr:col>
      <xdr:colOff>438449</xdr:colOff>
      <xdr:row>36</xdr:row>
      <xdr:rowOff>125382</xdr:rowOff>
    </xdr:to>
    <xdr:sp macro="" textlink="$U$59">
      <xdr:nvSpPr>
        <xdr:cNvPr id="4" name="Abgerundetes Rechteck 3"/>
        <xdr:cNvSpPr/>
      </xdr:nvSpPr>
      <xdr:spPr>
        <a:xfrm>
          <a:off x="3697796" y="6830983"/>
          <a:ext cx="3641785" cy="161025"/>
        </a:xfrm>
        <a:prstGeom prst="roundRect">
          <a:avLst/>
        </a:prstGeom>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fld id="{FF62F745-F922-4EE9-BEC1-121F44A16DEE}" type="TxLink">
            <a:rPr lang="en-US" sz="1000" b="1" i="0" u="none" strike="noStrike">
              <a:solidFill>
                <a:srgbClr val="FF0000"/>
              </a:solidFill>
              <a:latin typeface="Arial"/>
              <a:cs typeface="Arial"/>
            </a:rPr>
            <a:pPr algn="ctr"/>
            <a:t>Achtung: Lagerbehälter läuft über!</a:t>
          </a:fld>
          <a:endParaRPr lang="de-DE" sz="1100">
            <a:solidFill>
              <a:srgbClr val="FF0000"/>
            </a:solidFill>
          </a:endParaRPr>
        </a:p>
      </xdr:txBody>
    </xdr:sp>
    <xdr:clientData/>
  </xdr:twoCellAnchor>
  <xdr:twoCellAnchor>
    <xdr:from>
      <xdr:col>5</xdr:col>
      <xdr:colOff>162944</xdr:colOff>
      <xdr:row>35</xdr:row>
      <xdr:rowOff>209550</xdr:rowOff>
    </xdr:from>
    <xdr:to>
      <xdr:col>16</xdr:col>
      <xdr:colOff>354642</xdr:colOff>
      <xdr:row>35</xdr:row>
      <xdr:rowOff>412152</xdr:rowOff>
    </xdr:to>
    <xdr:sp macro="" textlink="">
      <xdr:nvSpPr>
        <xdr:cNvPr id="5" name="Text 19"/>
        <xdr:cNvSpPr/>
      </xdr:nvSpPr>
      <xdr:spPr>
        <a:xfrm>
          <a:off x="2871638" y="6601724"/>
          <a:ext cx="5315789" cy="202602"/>
        </a:xfrm>
        <a:prstGeom prst="rect">
          <a:avLst/>
        </a:prstGeom>
        <a:solidFill>
          <a:schemeClr val="accent3">
            <a:lumMod val="60000"/>
            <a:lumOff val="40000"/>
          </a:schemeClr>
        </a:solidFill>
        <a:ln w="9525">
          <a:noFill/>
          <a:miter lim="800000"/>
          <a:headEnd/>
          <a:tailEnd/>
        </a:ln>
      </xdr:spPr>
      <xdr:txBody>
        <a:bodyPr vertOverflow="clip" wrap="square" lIns="27432" tIns="27432" rIns="27432" bIns="0" anchor="t" upright="1"/>
        <a:lstStyle/>
        <a:p>
          <a:pPr marL="0" indent="0" algn="ctr" rtl="0">
            <a:defRPr sz="1000"/>
          </a:pPr>
          <a:r>
            <a:rPr lang="de-DE" sz="1100" b="1" i="0" u="none" strike="noStrike" baseline="0">
              <a:solidFill>
                <a:sysClr val="windowText" lastClr="000000"/>
              </a:solidFill>
              <a:latin typeface="Arial"/>
              <a:ea typeface="+mn-ea"/>
              <a:cs typeface="Arial"/>
            </a:rPr>
            <a:t>monatlicher Füllstand [%] (Juli bis Juni) </a:t>
          </a:r>
        </a:p>
      </xdr:txBody>
    </xdr:sp>
    <xdr:clientData/>
  </xdr:twoCellAnchor>
  <xdr:twoCellAnchor>
    <xdr:from>
      <xdr:col>3</xdr:col>
      <xdr:colOff>1</xdr:colOff>
      <xdr:row>29</xdr:row>
      <xdr:rowOff>0</xdr:rowOff>
    </xdr:from>
    <xdr:to>
      <xdr:col>18</xdr:col>
      <xdr:colOff>1</xdr:colOff>
      <xdr:row>35</xdr:row>
      <xdr:rowOff>128139</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91</xdr:row>
      <xdr:rowOff>0</xdr:rowOff>
    </xdr:from>
    <xdr:to>
      <xdr:col>18</xdr:col>
      <xdr:colOff>488830</xdr:colOff>
      <xdr:row>93</xdr:row>
      <xdr:rowOff>57509</xdr:rowOff>
    </xdr:to>
    <xdr:sp macro="" textlink="">
      <xdr:nvSpPr>
        <xdr:cNvPr id="7" name="Textfeld 6"/>
        <xdr:cNvSpPr txBox="1"/>
      </xdr:nvSpPr>
      <xdr:spPr>
        <a:xfrm>
          <a:off x="6901132" y="18011955"/>
          <a:ext cx="1912189" cy="402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800" b="1" i="1">
              <a:solidFill>
                <a:sysClr val="windowText" lastClr="000000"/>
              </a:solidFill>
              <a:latin typeface="Arial" panose="020B0604020202020204" pitchFamily="34" charset="0"/>
              <a:cs typeface="Arial" panose="020B0604020202020204" pitchFamily="34" charset="0"/>
            </a:rPr>
            <a:t>Hinweis:</a:t>
          </a:r>
          <a:r>
            <a:rPr lang="de-DE" sz="800" b="1" i="1" baseline="0">
              <a:solidFill>
                <a:sysClr val="windowText" lastClr="000000"/>
              </a:solidFill>
              <a:latin typeface="Arial" panose="020B0604020202020204" pitchFamily="34" charset="0"/>
              <a:cs typeface="Arial" panose="020B0604020202020204" pitchFamily="34" charset="0"/>
            </a:rPr>
            <a:t> N</a:t>
          </a:r>
          <a:r>
            <a:rPr lang="de-DE" sz="800" b="1" i="1">
              <a:solidFill>
                <a:sysClr val="windowText" lastClr="000000"/>
              </a:solidFill>
              <a:latin typeface="Arial" panose="020B0604020202020204" pitchFamily="34" charset="0"/>
              <a:cs typeface="Arial" panose="020B0604020202020204" pitchFamily="34" charset="0"/>
            </a:rPr>
            <a:t>ur N-Zufuhr mit flüssigen Wirtschaftsdüngern berücksichtigt!</a:t>
          </a:r>
        </a:p>
      </xdr:txBody>
    </xdr:sp>
    <xdr:clientData/>
  </xdr:twoCellAnchor>
  <xdr:twoCellAnchor>
    <xdr:from>
      <xdr:col>16</xdr:col>
      <xdr:colOff>458010</xdr:colOff>
      <xdr:row>35</xdr:row>
      <xdr:rowOff>44076</xdr:rowOff>
    </xdr:from>
    <xdr:to>
      <xdr:col>19</xdr:col>
      <xdr:colOff>573102</xdr:colOff>
      <xdr:row>36</xdr:row>
      <xdr:rowOff>0</xdr:rowOff>
    </xdr:to>
    <xdr:sp macro="" textlink="">
      <xdr:nvSpPr>
        <xdr:cNvPr id="8" name="Text 19"/>
        <xdr:cNvSpPr txBox="1">
          <a:spLocks noChangeArrowheads="1"/>
        </xdr:cNvSpPr>
      </xdr:nvSpPr>
      <xdr:spPr bwMode="auto">
        <a:xfrm>
          <a:off x="8290795" y="6436250"/>
          <a:ext cx="1107130" cy="430376"/>
        </a:xfrm>
        <a:prstGeom prst="rect">
          <a:avLst/>
        </a:prstGeom>
        <a:solidFill>
          <a:schemeClr val="accent3">
            <a:lumMod val="60000"/>
            <a:lumOff val="40000"/>
          </a:schemeClr>
        </a:solidFill>
        <a:ln w="9525">
          <a:noFill/>
          <a:miter lim="800000"/>
          <a:headEnd/>
          <a:tailEnd/>
        </a:ln>
      </xdr:spPr>
      <xdr:txBody>
        <a:bodyPr vertOverflow="clip" wrap="square" lIns="27432" tIns="27432" rIns="27432" bIns="0" anchor="t" upright="1"/>
        <a:lstStyle/>
        <a:p>
          <a:pPr marL="0" indent="0" algn="ctr" rtl="0">
            <a:defRPr sz="1000"/>
          </a:pPr>
          <a:r>
            <a:rPr lang="de-DE" sz="800" b="1" i="0" u="none" strike="noStrike" baseline="0">
              <a:solidFill>
                <a:sysClr val="windowText" lastClr="000000"/>
              </a:solidFill>
              <a:latin typeface="Arial"/>
              <a:ea typeface="+mn-ea"/>
              <a:cs typeface="Arial"/>
            </a:rPr>
            <a:t>Im Laufe des Jahres noch aufzu-bringender WD [%]</a:t>
          </a:r>
        </a:p>
      </xdr:txBody>
    </xdr:sp>
    <xdr:clientData/>
  </xdr:twoCellAnchor>
  <xdr:twoCellAnchor>
    <xdr:from>
      <xdr:col>2</xdr:col>
      <xdr:colOff>290425</xdr:colOff>
      <xdr:row>11</xdr:row>
      <xdr:rowOff>172528</xdr:rowOff>
    </xdr:from>
    <xdr:to>
      <xdr:col>6</xdr:col>
      <xdr:colOff>0</xdr:colOff>
      <xdr:row>13</xdr:row>
      <xdr:rowOff>0</xdr:rowOff>
    </xdr:to>
    <xdr:sp macro="" textlink="">
      <xdr:nvSpPr>
        <xdr:cNvPr id="9" name="Rechteck 8">
          <a:hlinkClick xmlns:r="http://schemas.openxmlformats.org/officeDocument/2006/relationships" r:id="rId4"/>
        </xdr:cNvPr>
        <xdr:cNvSpPr/>
      </xdr:nvSpPr>
      <xdr:spPr>
        <a:xfrm>
          <a:off x="1170319" y="2165230"/>
          <a:ext cx="2004202" cy="189781"/>
        </a:xfrm>
        <a:prstGeom prst="rect">
          <a:avLst/>
        </a:prstGeom>
        <a:solidFill>
          <a:schemeClr val="accent3">
            <a:lumMod val="75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1000" b="0">
              <a:solidFill>
                <a:schemeClr val="accent3">
                  <a:lumMod val="20000"/>
                  <a:lumOff val="80000"/>
                </a:schemeClr>
              </a:solidFill>
              <a:latin typeface="Arial" panose="020B0604020202020204" pitchFamily="34" charset="0"/>
              <a:ea typeface="+mn-ea"/>
              <a:cs typeface="Arial" panose="020B0604020202020204" pitchFamily="34" charset="0"/>
            </a:rPr>
            <a:t>Mindestwirksamkeitsfaktor</a:t>
          </a:r>
        </a:p>
      </xdr:txBody>
    </xdr:sp>
    <xdr:clientData/>
  </xdr:twoCellAnchor>
  <xdr:twoCellAnchor>
    <xdr:from>
      <xdr:col>2</xdr:col>
      <xdr:colOff>290425</xdr:colOff>
      <xdr:row>16</xdr:row>
      <xdr:rowOff>0</xdr:rowOff>
    </xdr:from>
    <xdr:to>
      <xdr:col>6</xdr:col>
      <xdr:colOff>0</xdr:colOff>
      <xdr:row>17</xdr:row>
      <xdr:rowOff>8626</xdr:rowOff>
    </xdr:to>
    <xdr:sp macro="" textlink="">
      <xdr:nvSpPr>
        <xdr:cNvPr id="10" name="Rechteck 9">
          <a:hlinkClick xmlns:r="http://schemas.openxmlformats.org/officeDocument/2006/relationships" r:id="rId5"/>
        </xdr:cNvPr>
        <xdr:cNvSpPr/>
      </xdr:nvSpPr>
      <xdr:spPr>
        <a:xfrm>
          <a:off x="1170319" y="2898475"/>
          <a:ext cx="2004202" cy="189781"/>
        </a:xfrm>
        <a:prstGeom prst="rect">
          <a:avLst/>
        </a:prstGeom>
        <a:solidFill>
          <a:schemeClr val="accent3">
            <a:lumMod val="75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1000" b="0">
              <a:solidFill>
                <a:schemeClr val="accent3">
                  <a:lumMod val="20000"/>
                  <a:lumOff val="80000"/>
                </a:schemeClr>
              </a:solidFill>
              <a:latin typeface="Arial" panose="020B0604020202020204" pitchFamily="34" charset="0"/>
              <a:ea typeface="+mn-ea"/>
              <a:cs typeface="Arial" panose="020B0604020202020204" pitchFamily="34" charset="0"/>
            </a:rPr>
            <a:t>Aufbringungsverluste</a:t>
          </a:r>
        </a:p>
      </xdr:txBody>
    </xdr:sp>
    <xdr:clientData/>
  </xdr:twoCellAnchor>
  <xdr:twoCellAnchor>
    <xdr:from>
      <xdr:col>12</xdr:col>
      <xdr:colOff>422682</xdr:colOff>
      <xdr:row>5</xdr:row>
      <xdr:rowOff>106421</xdr:rowOff>
    </xdr:from>
    <xdr:to>
      <xdr:col>19</xdr:col>
      <xdr:colOff>591338</xdr:colOff>
      <xdr:row>5</xdr:row>
      <xdr:rowOff>373840</xdr:rowOff>
    </xdr:to>
    <xdr:sp macro="" textlink="">
      <xdr:nvSpPr>
        <xdr:cNvPr id="11" name="Rechteck 10">
          <a:hlinkClick xmlns:r="http://schemas.openxmlformats.org/officeDocument/2006/relationships" r:id="rId6"/>
        </xdr:cNvPr>
        <xdr:cNvSpPr/>
      </xdr:nvSpPr>
      <xdr:spPr>
        <a:xfrm>
          <a:off x="6392161" y="675764"/>
          <a:ext cx="3024000" cy="267419"/>
        </a:xfrm>
        <a:prstGeom prst="rect">
          <a:avLst/>
        </a:prstGeom>
        <a:solidFill>
          <a:schemeClr val="accent3">
            <a:lumMod val="60000"/>
            <a:lumOff val="40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chemeClr val="accent3">
                  <a:lumMod val="50000"/>
                </a:schemeClr>
              </a:solidFill>
              <a:latin typeface="Arial" panose="020B0604020202020204" pitchFamily="34" charset="0"/>
              <a:ea typeface="+mn-ea"/>
              <a:cs typeface="Arial" panose="020B0604020202020204" pitchFamily="34" charset="0"/>
            </a:rPr>
            <a:t>Tabellen</a:t>
          </a:r>
          <a:r>
            <a:rPr lang="de-DE" sz="900" b="1" baseline="0">
              <a:solidFill>
                <a:schemeClr val="accent3">
                  <a:lumMod val="50000"/>
                </a:schemeClr>
              </a:solidFill>
              <a:latin typeface="Arial" panose="020B0604020202020204" pitchFamily="34" charset="0"/>
              <a:ea typeface="+mn-ea"/>
              <a:cs typeface="Arial" panose="020B0604020202020204" pitchFamily="34" charset="0"/>
            </a:rPr>
            <a:t> - Eingabehilfe</a:t>
          </a:r>
          <a:endParaRPr lang="de-DE" sz="900" b="1">
            <a:solidFill>
              <a:schemeClr val="accent3">
                <a:lumMod val="50000"/>
              </a:schemeClr>
            </a:solidFill>
            <a:latin typeface="Arial" panose="020B0604020202020204" pitchFamily="34" charset="0"/>
            <a:ea typeface="+mn-ea"/>
            <a:cs typeface="Arial" panose="020B0604020202020204" pitchFamily="34" charset="0"/>
          </a:endParaRPr>
        </a:p>
      </xdr:txBody>
    </xdr:sp>
    <xdr:clientData/>
  </xdr:twoCellAnchor>
  <xdr:twoCellAnchor>
    <xdr:from>
      <xdr:col>1</xdr:col>
      <xdr:colOff>8627</xdr:colOff>
      <xdr:row>5</xdr:row>
      <xdr:rowOff>103517</xdr:rowOff>
    </xdr:from>
    <xdr:to>
      <xdr:col>6</xdr:col>
      <xdr:colOff>134151</xdr:colOff>
      <xdr:row>5</xdr:row>
      <xdr:rowOff>370936</xdr:rowOff>
    </xdr:to>
    <xdr:sp macro="" textlink="">
      <xdr:nvSpPr>
        <xdr:cNvPr id="12" name="Rechteck 11">
          <a:hlinkClick xmlns:r="http://schemas.openxmlformats.org/officeDocument/2006/relationships" r:id="rId7"/>
        </xdr:cNvPr>
        <xdr:cNvSpPr/>
      </xdr:nvSpPr>
      <xdr:spPr>
        <a:xfrm>
          <a:off x="94891" y="672860"/>
          <a:ext cx="3213781" cy="267419"/>
        </a:xfrm>
        <a:prstGeom prst="rect">
          <a:avLst/>
        </a:prstGeom>
        <a:solidFill>
          <a:schemeClr val="accent2">
            <a:lumMod val="20000"/>
            <a:lumOff val="80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900" b="1">
              <a:solidFill>
                <a:schemeClr val="accent3">
                  <a:lumMod val="50000"/>
                </a:schemeClr>
              </a:solidFill>
              <a:latin typeface="Arial" panose="020B0604020202020204" pitchFamily="34" charset="0"/>
              <a:ea typeface="+mn-ea"/>
              <a:cs typeface="Arial" panose="020B0604020202020204" pitchFamily="34" charset="0"/>
            </a:rPr>
            <a:t>Hinweise und Impressum</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802257</xdr:colOff>
      <xdr:row>41</xdr:row>
      <xdr:rowOff>138023</xdr:rowOff>
    </xdr:from>
    <xdr:to>
      <xdr:col>7</xdr:col>
      <xdr:colOff>560717</xdr:colOff>
      <xdr:row>41</xdr:row>
      <xdr:rowOff>146649</xdr:rowOff>
    </xdr:to>
    <xdr:grpSp>
      <xdr:nvGrpSpPr>
        <xdr:cNvPr id="7193" name="Group 25"/>
        <xdr:cNvGrpSpPr>
          <a:grpSpLocks/>
        </xdr:cNvGrpSpPr>
      </xdr:nvGrpSpPr>
      <xdr:grpSpPr bwMode="auto">
        <a:xfrm>
          <a:off x="5164707" y="7253198"/>
          <a:ext cx="596660" cy="8626"/>
          <a:chOff x="1270" y="212"/>
          <a:chExt cx="1032" cy="11"/>
        </a:xfrm>
      </xdr:grpSpPr>
      <xdr:sp macro="" textlink="">
        <xdr:nvSpPr>
          <xdr:cNvPr id="7195" name="Line 27"/>
          <xdr:cNvSpPr>
            <a:spLocks noChangeShapeType="1"/>
          </xdr:cNvSpPr>
        </xdr:nvSpPr>
        <xdr:spPr bwMode="auto">
          <a:xfrm>
            <a:off x="1276" y="217"/>
            <a:ext cx="1020" cy="0"/>
          </a:xfrm>
          <a:prstGeom prst="line">
            <a:avLst/>
          </a:prstGeom>
          <a:noFill/>
          <a:ln w="6477">
            <a:solidFill>
              <a:srgbClr val="231F20"/>
            </a:solidFill>
            <a:round/>
            <a:headEnd/>
            <a:tailEnd/>
          </a:ln>
          <a:extLst>
            <a:ext uri="{909E8E84-426E-40DD-AFC4-6F175D3DCCD1}">
              <a14:hiddenFill xmlns:a14="http://schemas.microsoft.com/office/drawing/2010/main">
                <a:noFill/>
              </a14:hiddenFill>
            </a:ext>
          </a:extLst>
        </xdr:spPr>
      </xdr:sp>
      <xdr:sp macro="" textlink="">
        <xdr:nvSpPr>
          <xdr:cNvPr id="7194" name="Line 26"/>
          <xdr:cNvSpPr>
            <a:spLocks noChangeShapeType="1"/>
          </xdr:cNvSpPr>
        </xdr:nvSpPr>
        <xdr:spPr bwMode="auto">
          <a:xfrm>
            <a:off x="1276" y="217"/>
            <a:ext cx="1020" cy="0"/>
          </a:xfrm>
          <a:prstGeom prst="line">
            <a:avLst/>
          </a:prstGeom>
          <a:noFill/>
          <a:ln w="6477">
            <a:solidFill>
              <a:srgbClr val="231F2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879894</xdr:colOff>
      <xdr:row>3</xdr:row>
      <xdr:rowOff>0</xdr:rowOff>
    </xdr:from>
    <xdr:to>
      <xdr:col>7</xdr:col>
      <xdr:colOff>862642</xdr:colOff>
      <xdr:row>5</xdr:row>
      <xdr:rowOff>8626</xdr:rowOff>
    </xdr:to>
    <xdr:sp macro="" textlink="">
      <xdr:nvSpPr>
        <xdr:cNvPr id="5" name="Rechteck 4">
          <a:hlinkClick xmlns:r="http://schemas.openxmlformats.org/officeDocument/2006/relationships" r:id="rId1"/>
        </xdr:cNvPr>
        <xdr:cNvSpPr/>
      </xdr:nvSpPr>
      <xdr:spPr>
        <a:xfrm>
          <a:off x="4511615" y="319177"/>
          <a:ext cx="1777042" cy="362309"/>
        </a:xfrm>
        <a:prstGeom prst="rect">
          <a:avLst/>
        </a:prstGeom>
        <a:solidFill>
          <a:schemeClr val="accent3">
            <a:lumMod val="75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800" b="1">
              <a:solidFill>
                <a:schemeClr val="accent3">
                  <a:lumMod val="20000"/>
                  <a:lumOff val="80000"/>
                </a:schemeClr>
              </a:solidFill>
              <a:latin typeface="Arial" panose="020B0604020202020204" pitchFamily="34" charset="0"/>
              <a:ea typeface="+mn-ea"/>
              <a:cs typeface="Arial" panose="020B0604020202020204" pitchFamily="34" charset="0"/>
            </a:rPr>
            <a:t>LaKa</a:t>
          </a:r>
        </a:p>
        <a:p>
          <a:pPr marL="0" indent="0" algn="ctr"/>
          <a:r>
            <a:rPr lang="de-DE" sz="800" b="1">
              <a:solidFill>
                <a:schemeClr val="accent3">
                  <a:lumMod val="20000"/>
                  <a:lumOff val="80000"/>
                </a:schemeClr>
              </a:solidFill>
              <a:latin typeface="Arial" panose="020B0604020202020204" pitchFamily="34" charset="0"/>
              <a:ea typeface="+mn-ea"/>
              <a:cs typeface="Arial" panose="020B0604020202020204" pitchFamily="34" charset="0"/>
            </a:rPr>
            <a:t> - Eingabe und Ergebnis </a:t>
          </a:r>
        </a:p>
      </xdr:txBody>
    </xdr:sp>
    <xdr:clientData/>
  </xdr:twoCellAnchor>
  <xdr:twoCellAnchor>
    <xdr:from>
      <xdr:col>6</xdr:col>
      <xdr:colOff>0</xdr:colOff>
      <xdr:row>23</xdr:row>
      <xdr:rowOff>0</xdr:rowOff>
    </xdr:from>
    <xdr:to>
      <xdr:col>8</xdr:col>
      <xdr:colOff>20127</xdr:colOff>
      <xdr:row>25</xdr:row>
      <xdr:rowOff>8626</xdr:rowOff>
    </xdr:to>
    <xdr:sp macro="" textlink="">
      <xdr:nvSpPr>
        <xdr:cNvPr id="6" name="Rechteck 5">
          <a:hlinkClick xmlns:r="http://schemas.openxmlformats.org/officeDocument/2006/relationships" r:id="rId1"/>
        </xdr:cNvPr>
        <xdr:cNvSpPr/>
      </xdr:nvSpPr>
      <xdr:spPr>
        <a:xfrm>
          <a:off x="4528868" y="3786996"/>
          <a:ext cx="1814421" cy="362309"/>
        </a:xfrm>
        <a:prstGeom prst="rect">
          <a:avLst/>
        </a:prstGeom>
        <a:solidFill>
          <a:schemeClr val="accent3">
            <a:lumMod val="75000"/>
          </a:schemeClr>
        </a:solidFill>
        <a:ln>
          <a:solidFill>
            <a:schemeClr val="accent3"/>
          </a:solidFill>
        </a:ln>
      </xdr:spPr>
      <xdr:style>
        <a:lnRef idx="1">
          <a:schemeClr val="accent3"/>
        </a:lnRef>
        <a:fillRef idx="3">
          <a:schemeClr val="accent3"/>
        </a:fillRef>
        <a:effectRef idx="2">
          <a:schemeClr val="accent3"/>
        </a:effectRef>
        <a:fontRef idx="minor">
          <a:schemeClr val="lt1"/>
        </a:fontRef>
      </xdr:style>
      <xdr:txBody>
        <a:bodyPr vertOverflow="clip" horzOverflow="clip" rtlCol="0" anchor="ctr"/>
        <a:lstStyle/>
        <a:p>
          <a:pPr marL="0" indent="0" algn="ctr"/>
          <a:r>
            <a:rPr lang="de-DE" sz="800" b="1">
              <a:solidFill>
                <a:schemeClr val="accent3">
                  <a:lumMod val="20000"/>
                  <a:lumOff val="80000"/>
                </a:schemeClr>
              </a:solidFill>
              <a:latin typeface="Arial" panose="020B0604020202020204" pitchFamily="34" charset="0"/>
              <a:ea typeface="+mn-ea"/>
              <a:cs typeface="Arial" panose="020B0604020202020204" pitchFamily="34" charset="0"/>
            </a:rPr>
            <a:t>LaKa</a:t>
          </a:r>
        </a:p>
        <a:p>
          <a:pPr marL="0" indent="0" algn="ctr"/>
          <a:r>
            <a:rPr lang="de-DE" sz="800" b="1">
              <a:solidFill>
                <a:schemeClr val="accent3">
                  <a:lumMod val="20000"/>
                  <a:lumOff val="80000"/>
                </a:schemeClr>
              </a:solidFill>
              <a:latin typeface="Arial" panose="020B0604020202020204" pitchFamily="34" charset="0"/>
              <a:ea typeface="+mn-ea"/>
              <a:cs typeface="Arial" panose="020B0604020202020204" pitchFamily="34" charset="0"/>
            </a:rPr>
            <a:t> - Eingabe und Ergebnis </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B1:Q318"/>
  <sheetViews>
    <sheetView showGridLines="0" tabSelected="1" zoomScaleNormal="100" workbookViewId="0">
      <pane ySplit="13" topLeftCell="A37" activePane="bottomLeft" state="frozen"/>
      <selection pane="bottomLeft" activeCell="C43" sqref="C43"/>
    </sheetView>
  </sheetViews>
  <sheetFormatPr baseColWidth="10" defaultRowHeight="14.25" x14ac:dyDescent="0.2"/>
  <cols>
    <col min="1" max="2" width="0.375" customWidth="1"/>
    <col min="5" max="5" width="12.375" bestFit="1" customWidth="1"/>
  </cols>
  <sheetData>
    <row r="1" spans="2:17" ht="2.85" customHeight="1" x14ac:dyDescent="0.2"/>
    <row r="2" spans="2:17" ht="18" x14ac:dyDescent="0.25">
      <c r="C2" s="400" t="s">
        <v>174</v>
      </c>
      <c r="D2" s="401"/>
      <c r="E2" s="624"/>
      <c r="F2" s="401"/>
      <c r="G2" s="401"/>
      <c r="H2" s="401"/>
      <c r="I2" s="401"/>
      <c r="J2" s="402"/>
      <c r="K2" s="623" t="str">
        <f ca="1">IF(F64&gt;=0,E65,"")</f>
        <v/>
      </c>
      <c r="Q2" s="369"/>
    </row>
    <row r="3" spans="2:17" ht="13.7" x14ac:dyDescent="0.2">
      <c r="C3" s="403" t="str">
        <f>LaKa!B3</f>
        <v>Lagerkapazitätsbedarf in Abhängigkeit von Anfall flüssiger Wirtschaftsdünger, Anbauumfang und Fruchtfolge</v>
      </c>
      <c r="D3" s="369"/>
      <c r="E3" s="369"/>
      <c r="F3" s="369"/>
      <c r="G3" s="369"/>
      <c r="H3" s="369"/>
      <c r="I3" s="369"/>
      <c r="J3" s="404"/>
      <c r="K3" s="405"/>
      <c r="L3" s="369"/>
      <c r="M3" s="369"/>
      <c r="N3" s="369"/>
      <c r="O3" s="369"/>
      <c r="P3" s="369"/>
      <c r="Q3" s="369"/>
    </row>
    <row r="4" spans="2:17" ht="13.7" x14ac:dyDescent="0.2">
      <c r="C4" s="627" t="s">
        <v>396</v>
      </c>
      <c r="D4" s="406"/>
      <c r="E4" s="406"/>
      <c r="F4" s="406"/>
      <c r="G4" s="406"/>
      <c r="H4" s="406"/>
      <c r="I4" s="406"/>
      <c r="J4" s="406"/>
      <c r="K4" s="407"/>
      <c r="L4" s="369"/>
      <c r="M4" s="369"/>
      <c r="N4" s="369"/>
      <c r="O4" s="369"/>
      <c r="P4" s="369"/>
      <c r="Q4" s="369"/>
    </row>
    <row r="5" spans="2:17" ht="13.7" x14ac:dyDescent="0.2">
      <c r="C5" s="490"/>
      <c r="D5" s="401"/>
      <c r="E5" s="401"/>
      <c r="F5" s="401"/>
      <c r="G5" s="401"/>
      <c r="H5" s="401"/>
      <c r="I5" s="401"/>
      <c r="J5" s="401"/>
      <c r="K5" s="491"/>
      <c r="L5" s="369"/>
      <c r="M5" s="369"/>
      <c r="N5" s="369"/>
    </row>
    <row r="6" spans="2:17" x14ac:dyDescent="0.2">
      <c r="C6" s="408" t="s">
        <v>256</v>
      </c>
      <c r="D6" s="369"/>
      <c r="E6" s="369"/>
      <c r="F6" s="369"/>
      <c r="G6" s="369"/>
      <c r="H6" s="369"/>
      <c r="I6" s="369"/>
      <c r="J6" s="369"/>
      <c r="K6" s="370"/>
      <c r="L6" s="369"/>
      <c r="M6" s="369"/>
      <c r="N6" s="369"/>
    </row>
    <row r="7" spans="2:17" x14ac:dyDescent="0.2">
      <c r="C7" s="408" t="s">
        <v>257</v>
      </c>
      <c r="D7" s="369"/>
      <c r="E7" s="369"/>
      <c r="F7" s="369"/>
      <c r="G7" s="369"/>
      <c r="H7" s="369"/>
      <c r="I7" s="369"/>
      <c r="J7" s="369"/>
      <c r="K7" s="370"/>
      <c r="L7" s="369"/>
      <c r="M7" s="369"/>
      <c r="N7" s="369"/>
    </row>
    <row r="8" spans="2:17" ht="13.7" x14ac:dyDescent="0.2">
      <c r="C8" s="408"/>
      <c r="D8" s="369"/>
      <c r="E8" s="369"/>
      <c r="F8" s="369"/>
      <c r="G8" s="369"/>
      <c r="H8" s="369"/>
      <c r="I8" s="369"/>
      <c r="J8" s="369"/>
      <c r="K8" s="370"/>
      <c r="L8" s="369"/>
      <c r="M8" s="369"/>
      <c r="N8" s="369"/>
    </row>
    <row r="9" spans="2:17" ht="13.9" x14ac:dyDescent="0.2">
      <c r="C9" s="409" t="s">
        <v>175</v>
      </c>
      <c r="D9" s="369"/>
      <c r="E9" s="369"/>
      <c r="F9" s="369"/>
      <c r="G9" s="410" t="s">
        <v>30</v>
      </c>
      <c r="H9" s="369"/>
      <c r="I9" s="369"/>
      <c r="J9" s="369"/>
      <c r="K9" s="370"/>
      <c r="L9" s="369"/>
      <c r="M9" s="369"/>
      <c r="N9" s="369"/>
      <c r="O9" s="369"/>
      <c r="P9" s="369"/>
      <c r="Q9" s="369"/>
    </row>
    <row r="10" spans="2:17" ht="13.9" x14ac:dyDescent="0.2">
      <c r="C10" s="368"/>
      <c r="D10" s="369"/>
      <c r="E10" s="369"/>
      <c r="F10" s="369"/>
      <c r="G10" s="369"/>
      <c r="H10" s="369"/>
      <c r="I10" s="369"/>
      <c r="J10" s="369"/>
      <c r="K10" s="370"/>
      <c r="L10" s="369"/>
      <c r="M10" s="369"/>
      <c r="N10" s="369"/>
      <c r="O10" s="369"/>
      <c r="P10" s="369"/>
      <c r="Q10" s="369"/>
    </row>
    <row r="11" spans="2:17" ht="13.9" x14ac:dyDescent="0.2">
      <c r="C11" s="368"/>
      <c r="D11" s="369"/>
      <c r="E11" s="369"/>
      <c r="F11" s="369"/>
      <c r="G11" s="369"/>
      <c r="H11" s="369"/>
      <c r="I11" s="369"/>
      <c r="J11" s="369"/>
      <c r="K11" s="370"/>
      <c r="L11" s="369"/>
      <c r="M11" s="369"/>
      <c r="N11" s="369"/>
      <c r="O11" s="369"/>
      <c r="P11" s="369"/>
      <c r="Q11" s="369"/>
    </row>
    <row r="12" spans="2:17" ht="13.9" x14ac:dyDescent="0.2">
      <c r="C12" s="368"/>
      <c r="D12" s="369"/>
      <c r="E12" s="369"/>
      <c r="F12" s="369"/>
      <c r="G12" s="369"/>
      <c r="H12" s="369"/>
      <c r="I12" s="369"/>
      <c r="J12" s="369"/>
      <c r="K12" s="370"/>
      <c r="L12" s="369"/>
      <c r="M12" s="369"/>
      <c r="N12" s="369"/>
      <c r="O12" s="369"/>
      <c r="P12" s="369"/>
      <c r="Q12" s="369"/>
    </row>
    <row r="13" spans="2:17" ht="13.9" x14ac:dyDescent="0.2">
      <c r="C13" s="368"/>
      <c r="D13" s="369"/>
      <c r="E13" s="369"/>
      <c r="F13" s="369"/>
      <c r="G13" s="369"/>
      <c r="H13" s="369"/>
      <c r="I13" s="369"/>
      <c r="J13" s="369"/>
      <c r="K13" s="370"/>
      <c r="L13" s="369"/>
      <c r="M13" s="369"/>
      <c r="N13" s="369"/>
      <c r="O13" s="369"/>
      <c r="P13" s="369"/>
      <c r="Q13" s="369"/>
    </row>
    <row r="14" spans="2:17" ht="13.9" x14ac:dyDescent="0.2">
      <c r="C14" s="368"/>
      <c r="D14" s="369"/>
      <c r="E14" s="369"/>
      <c r="F14" s="369"/>
      <c r="G14" s="369"/>
      <c r="H14" s="369"/>
      <c r="I14" s="369"/>
      <c r="J14" s="369"/>
      <c r="K14" s="370"/>
      <c r="L14" s="369"/>
      <c r="M14" s="369"/>
      <c r="N14" s="369"/>
      <c r="O14" s="369"/>
      <c r="P14" s="369"/>
      <c r="Q14" s="369"/>
    </row>
    <row r="15" spans="2:17" s="421" customFormat="1" ht="13.9" customHeight="1" x14ac:dyDescent="0.2">
      <c r="B15" s="421" t="s">
        <v>215</v>
      </c>
      <c r="C15" s="424" t="s">
        <v>215</v>
      </c>
      <c r="D15" s="425" t="s">
        <v>216</v>
      </c>
      <c r="E15" s="426"/>
      <c r="F15" s="426"/>
      <c r="G15" s="426"/>
      <c r="H15" s="426"/>
      <c r="I15" s="426"/>
      <c r="J15" s="426"/>
      <c r="K15" s="427"/>
    </row>
    <row r="16" spans="2:17" s="421" customFormat="1" ht="13.9" customHeight="1" x14ac:dyDescent="0.2">
      <c r="C16" s="428"/>
      <c r="D16" s="429"/>
      <c r="E16" s="430"/>
      <c r="F16" s="430"/>
      <c r="G16" s="430"/>
      <c r="H16" s="430"/>
      <c r="I16" s="430"/>
      <c r="J16" s="430"/>
      <c r="K16" s="431"/>
    </row>
    <row r="17" spans="2:11" s="421" customFormat="1" ht="88.35" customHeight="1" x14ac:dyDescent="0.2">
      <c r="C17" s="629" t="s">
        <v>378</v>
      </c>
      <c r="D17" s="630"/>
      <c r="E17" s="630"/>
      <c r="F17" s="630"/>
      <c r="G17" s="630"/>
      <c r="H17" s="630"/>
      <c r="I17" s="630"/>
      <c r="J17" s="630"/>
      <c r="K17" s="631"/>
    </row>
    <row r="18" spans="2:11" s="421" customFormat="1" ht="13.9" customHeight="1" x14ac:dyDescent="0.2">
      <c r="C18" s="417"/>
      <c r="D18" s="422"/>
      <c r="E18" s="422"/>
      <c r="F18" s="432"/>
      <c r="G18" s="422"/>
      <c r="H18" s="422"/>
      <c r="I18" s="422"/>
      <c r="J18" s="422"/>
      <c r="K18" s="492"/>
    </row>
    <row r="19" spans="2:11" s="421" customFormat="1" ht="13.9" customHeight="1" x14ac:dyDescent="0.2">
      <c r="B19" s="421" t="s">
        <v>218</v>
      </c>
      <c r="C19" s="424" t="s">
        <v>217</v>
      </c>
      <c r="D19" s="425" t="s">
        <v>219</v>
      </c>
      <c r="E19" s="426"/>
      <c r="F19" s="426"/>
      <c r="G19" s="426"/>
      <c r="H19" s="426"/>
      <c r="I19" s="426"/>
      <c r="J19" s="426"/>
      <c r="K19" s="427"/>
    </row>
    <row r="20" spans="2:11" s="421" customFormat="1" ht="13.9" customHeight="1" x14ac:dyDescent="0.2">
      <c r="C20" s="428"/>
      <c r="D20" s="429"/>
      <c r="E20" s="430"/>
      <c r="F20" s="430"/>
      <c r="G20" s="430"/>
      <c r="H20" s="430"/>
      <c r="I20" s="430"/>
      <c r="J20" s="430"/>
      <c r="K20" s="431"/>
    </row>
    <row r="21" spans="2:11" s="421" customFormat="1" ht="34.15" customHeight="1" x14ac:dyDescent="0.2">
      <c r="C21" s="636" t="s">
        <v>236</v>
      </c>
      <c r="D21" s="637"/>
      <c r="E21" s="637"/>
      <c r="F21" s="637"/>
      <c r="G21" s="637"/>
      <c r="H21" s="637"/>
      <c r="I21" s="637"/>
      <c r="J21" s="637"/>
      <c r="K21" s="638"/>
    </row>
    <row r="22" spans="2:11" s="421" customFormat="1" ht="13.9" customHeight="1" x14ac:dyDescent="0.2">
      <c r="C22" s="436" t="s">
        <v>237</v>
      </c>
      <c r="D22" s="452" t="s">
        <v>241</v>
      </c>
      <c r="E22" s="453"/>
      <c r="F22" s="454"/>
      <c r="G22" s="475" t="s">
        <v>245</v>
      </c>
      <c r="H22" s="476"/>
      <c r="I22" s="477"/>
      <c r="J22" s="422"/>
      <c r="K22" s="423"/>
    </row>
    <row r="23" spans="2:11" s="421" customFormat="1" ht="13.9" customHeight="1" x14ac:dyDescent="0.2">
      <c r="C23" s="417"/>
      <c r="D23" s="487" t="s">
        <v>260</v>
      </c>
      <c r="E23" s="455"/>
      <c r="F23" s="456"/>
      <c r="G23" s="478" t="s">
        <v>1</v>
      </c>
      <c r="H23" s="479"/>
      <c r="I23" s="480"/>
      <c r="J23" s="422"/>
      <c r="K23" s="423"/>
    </row>
    <row r="24" spans="2:11" s="421" customFormat="1" ht="13.9" customHeight="1" x14ac:dyDescent="0.2">
      <c r="C24" s="417"/>
      <c r="D24" s="487" t="s">
        <v>242</v>
      </c>
      <c r="E24" s="455"/>
      <c r="F24" s="456"/>
      <c r="G24" s="478" t="s">
        <v>388</v>
      </c>
      <c r="H24" s="479"/>
      <c r="I24" s="480"/>
      <c r="J24" s="422"/>
      <c r="K24" s="423"/>
    </row>
    <row r="25" spans="2:11" s="421" customFormat="1" ht="13.9" customHeight="1" x14ac:dyDescent="0.2">
      <c r="C25" s="417"/>
      <c r="D25" s="487" t="s">
        <v>238</v>
      </c>
      <c r="E25" s="455"/>
      <c r="F25" s="456"/>
      <c r="G25" s="478" t="s">
        <v>246</v>
      </c>
      <c r="H25" s="479"/>
      <c r="I25" s="480"/>
      <c r="J25" s="422"/>
      <c r="K25" s="423"/>
    </row>
    <row r="26" spans="2:11" s="421" customFormat="1" ht="13.9" customHeight="1" x14ac:dyDescent="0.2">
      <c r="C26" s="417"/>
      <c r="D26" s="466" t="s">
        <v>240</v>
      </c>
      <c r="E26" s="455"/>
      <c r="F26" s="456"/>
      <c r="G26" s="478" t="s">
        <v>389</v>
      </c>
      <c r="H26" s="479"/>
      <c r="I26" s="480"/>
      <c r="J26" s="422"/>
      <c r="K26" s="423"/>
    </row>
    <row r="27" spans="2:11" s="421" customFormat="1" ht="13.9" customHeight="1" x14ac:dyDescent="0.2">
      <c r="C27" s="417"/>
      <c r="D27" s="488" t="s">
        <v>243</v>
      </c>
      <c r="E27" s="455"/>
      <c r="F27" s="456"/>
      <c r="G27" s="478"/>
      <c r="H27" s="479"/>
      <c r="I27" s="480"/>
      <c r="J27" s="422"/>
      <c r="K27" s="423"/>
    </row>
    <row r="28" spans="2:11" s="421" customFormat="1" ht="13.9" customHeight="1" x14ac:dyDescent="0.2">
      <c r="C28" s="417"/>
      <c r="D28" s="488" t="s">
        <v>367</v>
      </c>
      <c r="E28" s="455"/>
      <c r="F28" s="456"/>
      <c r="G28" s="478"/>
      <c r="H28" s="479"/>
      <c r="I28" s="480"/>
      <c r="J28" s="422"/>
      <c r="K28" s="423"/>
    </row>
    <row r="29" spans="2:11" s="421" customFormat="1" ht="13.9" customHeight="1" x14ac:dyDescent="0.2">
      <c r="C29" s="417"/>
      <c r="D29" s="489" t="s">
        <v>244</v>
      </c>
      <c r="E29" s="457"/>
      <c r="F29" s="458"/>
      <c r="G29" s="481"/>
      <c r="H29" s="482"/>
      <c r="I29" s="483"/>
      <c r="J29" s="422"/>
      <c r="K29" s="423"/>
    </row>
    <row r="30" spans="2:11" s="421" customFormat="1" ht="13.9" customHeight="1" x14ac:dyDescent="0.2">
      <c r="C30" s="416" t="s">
        <v>220</v>
      </c>
      <c r="D30" s="467" t="s">
        <v>262</v>
      </c>
      <c r="E30" s="468"/>
      <c r="F30" s="469"/>
      <c r="G30" s="434"/>
      <c r="H30" s="422"/>
      <c r="I30" s="435"/>
      <c r="J30" s="422"/>
      <c r="K30" s="423"/>
    </row>
    <row r="31" spans="2:11" s="421" customFormat="1" ht="13.9" customHeight="1" x14ac:dyDescent="0.2">
      <c r="C31" s="417"/>
      <c r="D31" s="484" t="s">
        <v>247</v>
      </c>
      <c r="E31" s="470"/>
      <c r="F31" s="471"/>
      <c r="G31" s="451" t="s">
        <v>30</v>
      </c>
      <c r="H31" s="459" t="s">
        <v>253</v>
      </c>
      <c r="I31" s="460"/>
      <c r="J31" s="422"/>
      <c r="K31" s="423"/>
    </row>
    <row r="32" spans="2:11" s="421" customFormat="1" ht="13.9" customHeight="1" x14ac:dyDescent="0.2">
      <c r="C32" s="493" t="s">
        <v>259</v>
      </c>
      <c r="D32" s="484" t="s">
        <v>248</v>
      </c>
      <c r="E32" s="470"/>
      <c r="F32" s="471"/>
      <c r="G32" s="434"/>
      <c r="H32" s="461" t="s">
        <v>254</v>
      </c>
      <c r="I32" s="462"/>
      <c r="J32" s="422"/>
      <c r="K32" s="423"/>
    </row>
    <row r="33" spans="2:11" s="421" customFormat="1" ht="13.9" customHeight="1" x14ac:dyDescent="0.2">
      <c r="C33" s="417"/>
      <c r="D33" s="472"/>
      <c r="E33" s="470"/>
      <c r="F33" s="471"/>
      <c r="G33" s="434"/>
      <c r="H33" s="461" t="s">
        <v>255</v>
      </c>
      <c r="I33" s="462"/>
      <c r="J33" s="422"/>
      <c r="K33" s="423"/>
    </row>
    <row r="34" spans="2:11" s="421" customFormat="1" ht="13.9" customHeight="1" x14ac:dyDescent="0.2">
      <c r="C34" s="416" t="s">
        <v>258</v>
      </c>
      <c r="D34" s="484" t="s">
        <v>368</v>
      </c>
      <c r="E34" s="470"/>
      <c r="F34" s="471"/>
      <c r="G34" s="434"/>
      <c r="H34" s="461" t="s">
        <v>65</v>
      </c>
      <c r="I34" s="463"/>
      <c r="J34" s="422"/>
      <c r="K34" s="423"/>
    </row>
    <row r="35" spans="2:11" s="421" customFormat="1" ht="13.9" customHeight="1" x14ac:dyDescent="0.2">
      <c r="C35" s="417"/>
      <c r="D35" s="484" t="s">
        <v>249</v>
      </c>
      <c r="E35" s="470"/>
      <c r="F35" s="471"/>
      <c r="G35" s="434"/>
      <c r="H35" s="461" t="s">
        <v>368</v>
      </c>
      <c r="I35" s="463"/>
      <c r="J35" s="422"/>
      <c r="K35" s="423"/>
    </row>
    <row r="36" spans="2:11" s="421" customFormat="1" ht="13.9" customHeight="1" x14ac:dyDescent="0.2">
      <c r="C36" s="417"/>
      <c r="D36" s="485" t="s">
        <v>268</v>
      </c>
      <c r="E36" s="470"/>
      <c r="F36" s="471"/>
      <c r="G36" s="434"/>
      <c r="H36" s="461"/>
      <c r="I36" s="463"/>
      <c r="J36" s="434"/>
      <c r="K36" s="423"/>
    </row>
    <row r="37" spans="2:11" s="421" customFormat="1" ht="13.9" customHeight="1" x14ac:dyDescent="0.2">
      <c r="C37" s="417"/>
      <c r="D37" s="486" t="s">
        <v>250</v>
      </c>
      <c r="E37" s="473"/>
      <c r="F37" s="474"/>
      <c r="G37" s="422"/>
      <c r="H37" s="464"/>
      <c r="I37" s="465"/>
      <c r="J37" s="422"/>
      <c r="K37" s="423"/>
    </row>
    <row r="38" spans="2:11" s="421" customFormat="1" ht="13.9" customHeight="1" x14ac:dyDescent="0.2">
      <c r="C38" s="417"/>
      <c r="D38" s="433"/>
      <c r="E38" s="422"/>
      <c r="F38" s="422"/>
      <c r="G38" s="422"/>
      <c r="H38" s="422"/>
      <c r="I38" s="422"/>
      <c r="J38" s="422"/>
      <c r="K38" s="423"/>
    </row>
    <row r="39" spans="2:11" s="421" customFormat="1" ht="93.75" customHeight="1" x14ac:dyDescent="0.2">
      <c r="C39" s="636" t="s">
        <v>369</v>
      </c>
      <c r="D39" s="637"/>
      <c r="E39" s="637"/>
      <c r="F39" s="637"/>
      <c r="G39" s="637"/>
      <c r="H39" s="637"/>
      <c r="I39" s="637"/>
      <c r="J39" s="637"/>
      <c r="K39" s="638"/>
    </row>
    <row r="40" spans="2:11" s="421" customFormat="1" x14ac:dyDescent="0.2">
      <c r="C40" s="542" t="s">
        <v>362</v>
      </c>
      <c r="D40" s="527"/>
      <c r="K40" s="423"/>
    </row>
    <row r="41" spans="2:11" s="421" customFormat="1" ht="15" x14ac:dyDescent="0.2">
      <c r="C41" s="540"/>
      <c r="D41" s="541"/>
      <c r="E41" s="554"/>
      <c r="F41" s="555"/>
      <c r="G41" s="639" t="s">
        <v>357</v>
      </c>
      <c r="H41" s="640"/>
      <c r="I41" s="556" t="s">
        <v>356</v>
      </c>
      <c r="J41" s="639" t="s">
        <v>361</v>
      </c>
      <c r="K41" s="640"/>
    </row>
    <row r="42" spans="2:11" s="421" customFormat="1" x14ac:dyDescent="0.2">
      <c r="C42" s="436"/>
      <c r="D42" s="541"/>
      <c r="E42" s="556" t="s">
        <v>27</v>
      </c>
      <c r="F42" s="556" t="s">
        <v>1</v>
      </c>
      <c r="G42" s="556" t="s">
        <v>363</v>
      </c>
      <c r="H42" s="556" t="s">
        <v>25</v>
      </c>
      <c r="I42" s="556" t="s">
        <v>27</v>
      </c>
      <c r="J42" s="556" t="s">
        <v>25</v>
      </c>
      <c r="K42" s="556" t="s">
        <v>363</v>
      </c>
    </row>
    <row r="43" spans="2:11" s="421" customFormat="1" x14ac:dyDescent="0.2">
      <c r="C43" s="543">
        <v>9</v>
      </c>
      <c r="D43" s="544" t="s">
        <v>358</v>
      </c>
      <c r="E43" s="539">
        <f>C43/$C$45</f>
        <v>0.9</v>
      </c>
      <c r="F43" s="546">
        <v>88</v>
      </c>
      <c r="G43" s="546">
        <v>78</v>
      </c>
      <c r="H43" s="546">
        <v>185</v>
      </c>
      <c r="I43" s="547">
        <v>0.8</v>
      </c>
      <c r="J43" s="548">
        <v>2.5099999999999998</v>
      </c>
      <c r="K43" s="548">
        <v>1.04</v>
      </c>
    </row>
    <row r="44" spans="2:11" s="421" customFormat="1" x14ac:dyDescent="0.2">
      <c r="C44" s="543">
        <v>1</v>
      </c>
      <c r="D44" s="545" t="s">
        <v>359</v>
      </c>
      <c r="E44" s="539">
        <f t="shared" ref="E44:E45" si="0">C44/$C$45</f>
        <v>0.1</v>
      </c>
      <c r="F44" s="546">
        <v>85</v>
      </c>
      <c r="G44" s="546">
        <v>90</v>
      </c>
      <c r="H44" s="546">
        <v>165</v>
      </c>
      <c r="I44" s="547">
        <v>0.8</v>
      </c>
      <c r="J44" s="548">
        <v>2.2400000000000002</v>
      </c>
      <c r="K44" s="548">
        <v>1.07</v>
      </c>
    </row>
    <row r="45" spans="2:11" s="421" customFormat="1" ht="36" x14ac:dyDescent="0.2">
      <c r="C45" s="549">
        <f>SUM(C43:C44)</f>
        <v>10</v>
      </c>
      <c r="D45" s="550" t="s">
        <v>360</v>
      </c>
      <c r="E45" s="551">
        <f t="shared" si="0"/>
        <v>1</v>
      </c>
      <c r="F45" s="552">
        <f>SUMPRODUCT($E$43:$E$44,F43:F44)</f>
        <v>87.7</v>
      </c>
      <c r="G45" s="552">
        <f t="shared" ref="G45:K45" si="1">SUMPRODUCT($E$43:$E$44,G43:G44)</f>
        <v>79.2</v>
      </c>
      <c r="H45" s="552">
        <f t="shared" si="1"/>
        <v>183</v>
      </c>
      <c r="I45" s="553">
        <f t="shared" si="1"/>
        <v>0.8</v>
      </c>
      <c r="J45" s="551">
        <f t="shared" si="1"/>
        <v>2.4830000000000001</v>
      </c>
      <c r="K45" s="551">
        <f t="shared" si="1"/>
        <v>1.0430000000000001</v>
      </c>
    </row>
    <row r="46" spans="2:11" s="421" customFormat="1" ht="13.9" customHeight="1" x14ac:dyDescent="0.2">
      <c r="C46" s="417"/>
      <c r="D46" s="422"/>
      <c r="E46" s="422"/>
      <c r="F46" s="422"/>
      <c r="G46" s="422"/>
      <c r="H46" s="422"/>
      <c r="I46" s="422"/>
      <c r="J46" s="422"/>
      <c r="K46" s="423"/>
    </row>
    <row r="47" spans="2:11" s="421" customFormat="1" ht="13.9" customHeight="1" x14ac:dyDescent="0.2">
      <c r="B47" s="421" t="s">
        <v>217</v>
      </c>
      <c r="C47" s="424" t="s">
        <v>218</v>
      </c>
      <c r="D47" s="425" t="s">
        <v>234</v>
      </c>
      <c r="E47" s="426"/>
      <c r="F47" s="426"/>
      <c r="G47" s="426"/>
      <c r="H47" s="426"/>
      <c r="I47" s="426"/>
      <c r="J47" s="426"/>
      <c r="K47" s="427"/>
    </row>
    <row r="48" spans="2:11" s="421" customFormat="1" ht="13.9" customHeight="1" x14ac:dyDescent="0.2">
      <c r="C48" s="428"/>
      <c r="D48" s="429"/>
      <c r="E48" s="430"/>
      <c r="F48" s="430"/>
      <c r="G48" s="430"/>
      <c r="H48" s="430"/>
      <c r="I48" s="430"/>
      <c r="J48" s="430"/>
      <c r="K48" s="431"/>
    </row>
    <row r="49" spans="3:17" s="494" customFormat="1" ht="61.15" customHeight="1" x14ac:dyDescent="0.2">
      <c r="C49" s="632" t="s">
        <v>346</v>
      </c>
      <c r="D49" s="633"/>
      <c r="E49" s="633"/>
      <c r="F49" s="633"/>
      <c r="G49" s="633"/>
      <c r="H49" s="633"/>
      <c r="I49" s="633"/>
      <c r="J49" s="633"/>
      <c r="K49" s="634"/>
    </row>
    <row r="50" spans="3:17" s="494" customFormat="1" ht="60.4" customHeight="1" x14ac:dyDescent="0.2">
      <c r="C50" s="632" t="s">
        <v>348</v>
      </c>
      <c r="D50" s="633"/>
      <c r="E50" s="633"/>
      <c r="F50" s="633"/>
      <c r="G50" s="633"/>
      <c r="H50" s="633"/>
      <c r="I50" s="633"/>
      <c r="J50" s="633"/>
      <c r="K50" s="634"/>
    </row>
    <row r="51" spans="3:17" s="494" customFormat="1" ht="59.1" customHeight="1" x14ac:dyDescent="0.2">
      <c r="C51" s="632" t="s">
        <v>347</v>
      </c>
      <c r="D51" s="633"/>
      <c r="E51" s="633"/>
      <c r="F51" s="633"/>
      <c r="G51" s="633"/>
      <c r="H51" s="633"/>
      <c r="I51" s="633"/>
      <c r="J51" s="633"/>
      <c r="K51" s="634"/>
    </row>
    <row r="52" spans="3:17" s="421" customFormat="1" ht="60.4" customHeight="1" x14ac:dyDescent="0.2">
      <c r="C52" s="629" t="s">
        <v>349</v>
      </c>
      <c r="D52" s="630"/>
      <c r="E52" s="630"/>
      <c r="F52" s="630"/>
      <c r="G52" s="630"/>
      <c r="H52" s="630"/>
      <c r="I52" s="630"/>
      <c r="J52" s="630"/>
      <c r="K52" s="631"/>
    </row>
    <row r="53" spans="3:17" s="421" customFormat="1" ht="84.4" customHeight="1" x14ac:dyDescent="0.2">
      <c r="C53" s="629" t="s">
        <v>351</v>
      </c>
      <c r="D53" s="630"/>
      <c r="E53" s="630"/>
      <c r="F53" s="630"/>
      <c r="G53" s="630"/>
      <c r="H53" s="630"/>
      <c r="I53" s="630"/>
      <c r="J53" s="630"/>
      <c r="K53" s="631"/>
    </row>
    <row r="54" spans="3:17" s="421" customFormat="1" ht="46.15" customHeight="1" x14ac:dyDescent="0.2">
      <c r="C54" s="629" t="s">
        <v>350</v>
      </c>
      <c r="D54" s="630"/>
      <c r="E54" s="630"/>
      <c r="F54" s="630"/>
      <c r="G54" s="630"/>
      <c r="H54" s="630"/>
      <c r="I54" s="630"/>
      <c r="J54" s="630"/>
      <c r="K54" s="631"/>
    </row>
    <row r="55" spans="3:17" s="421" customFormat="1" ht="57.4" customHeight="1" x14ac:dyDescent="0.2">
      <c r="C55" s="629" t="s">
        <v>352</v>
      </c>
      <c r="D55" s="630"/>
      <c r="E55" s="630"/>
      <c r="F55" s="630"/>
      <c r="G55" s="630"/>
      <c r="H55" s="630"/>
      <c r="I55" s="630"/>
      <c r="J55" s="630"/>
      <c r="K55" s="631"/>
    </row>
    <row r="56" spans="3:17" s="421" customFormat="1" ht="63.2" customHeight="1" x14ac:dyDescent="0.2">
      <c r="C56" s="635" t="s">
        <v>379</v>
      </c>
      <c r="D56" s="630"/>
      <c r="E56" s="630"/>
      <c r="F56" s="630"/>
      <c r="G56" s="630"/>
      <c r="H56" s="630"/>
      <c r="I56" s="630"/>
      <c r="J56" s="630"/>
      <c r="K56" s="631"/>
    </row>
    <row r="57" spans="3:17" s="421" customFormat="1" ht="13.9" customHeight="1" x14ac:dyDescent="0.2">
      <c r="C57" s="450"/>
      <c r="D57" s="437"/>
      <c r="E57" s="437"/>
      <c r="F57" s="437"/>
      <c r="G57" s="437"/>
      <c r="H57" s="437"/>
      <c r="I57" s="437"/>
      <c r="J57" s="437"/>
      <c r="K57" s="438"/>
    </row>
    <row r="58" spans="3:17" s="421" customFormat="1" ht="13.9" customHeight="1" x14ac:dyDescent="0.2">
      <c r="C58" s="417"/>
      <c r="D58" s="422"/>
      <c r="E58" s="422"/>
      <c r="F58" s="422"/>
      <c r="G58" s="422"/>
      <c r="H58" s="422"/>
      <c r="I58" s="422"/>
      <c r="J58" s="422"/>
      <c r="K58" s="423"/>
    </row>
    <row r="59" spans="3:17" x14ac:dyDescent="0.2">
      <c r="C59" s="411" t="s">
        <v>176</v>
      </c>
      <c r="D59" s="369"/>
      <c r="E59" s="369" t="s">
        <v>177</v>
      </c>
      <c r="F59" s="369"/>
      <c r="G59" s="369"/>
      <c r="H59" s="369"/>
      <c r="I59" s="369"/>
      <c r="J59" s="369"/>
      <c r="K59" s="370"/>
      <c r="L59" s="369"/>
      <c r="M59" s="369"/>
      <c r="N59" s="369"/>
      <c r="O59" s="369"/>
      <c r="P59" s="369"/>
      <c r="Q59" s="369"/>
    </row>
    <row r="60" spans="3:17" x14ac:dyDescent="0.2">
      <c r="C60" s="412" t="s">
        <v>178</v>
      </c>
      <c r="D60" s="369"/>
      <c r="E60" s="521">
        <v>43009</v>
      </c>
      <c r="F60" s="369"/>
      <c r="G60" s="369"/>
      <c r="H60" s="369"/>
      <c r="I60" s="369"/>
      <c r="J60" s="369"/>
      <c r="K60" s="370"/>
      <c r="L60" s="369"/>
      <c r="M60" s="369"/>
      <c r="N60" s="369"/>
      <c r="O60" s="369"/>
      <c r="P60" s="369"/>
      <c r="Q60" s="369"/>
    </row>
    <row r="61" spans="3:17" x14ac:dyDescent="0.2">
      <c r="C61" s="368" t="s">
        <v>179</v>
      </c>
      <c r="D61" s="369"/>
      <c r="E61" s="521">
        <v>43465</v>
      </c>
      <c r="F61" s="369"/>
      <c r="G61" s="369"/>
      <c r="H61" s="369"/>
      <c r="I61" s="369"/>
      <c r="J61" s="369"/>
      <c r="K61" s="370"/>
      <c r="L61" s="369"/>
      <c r="M61" s="369"/>
      <c r="N61" s="369"/>
      <c r="O61" s="369"/>
      <c r="P61" s="369"/>
      <c r="Q61" s="369"/>
    </row>
    <row r="62" spans="3:17" ht="13.7" hidden="1" x14ac:dyDescent="0.2">
      <c r="C62" s="368"/>
      <c r="D62" s="369"/>
      <c r="E62" s="413">
        <f>E61</f>
        <v>43465</v>
      </c>
      <c r="F62" s="369">
        <f>E62</f>
        <v>43465</v>
      </c>
      <c r="G62" s="369"/>
      <c r="H62" s="369"/>
      <c r="I62" s="369"/>
      <c r="J62" s="369"/>
      <c r="K62" s="370"/>
      <c r="L62" s="369"/>
      <c r="M62" s="369"/>
      <c r="N62" s="369"/>
      <c r="O62" s="369"/>
      <c r="P62" s="369"/>
      <c r="Q62" s="369"/>
    </row>
    <row r="63" spans="3:17" ht="13.7" hidden="1" x14ac:dyDescent="0.2">
      <c r="C63" s="368"/>
      <c r="D63" s="369" t="s">
        <v>390</v>
      </c>
      <c r="E63" s="413">
        <f ca="1">TODAY()</f>
        <v>43010</v>
      </c>
      <c r="F63" s="369">
        <f ca="1">E63</f>
        <v>43010</v>
      </c>
      <c r="G63" s="369"/>
      <c r="H63" s="369"/>
      <c r="I63" s="369"/>
      <c r="J63" s="369"/>
      <c r="K63" s="370"/>
      <c r="L63" s="369"/>
      <c r="M63" s="369"/>
      <c r="N63" s="369"/>
      <c r="O63" s="369"/>
      <c r="P63" s="369"/>
      <c r="Q63" s="369"/>
    </row>
    <row r="64" spans="3:17" ht="13.7" hidden="1" x14ac:dyDescent="0.2">
      <c r="C64" s="368"/>
      <c r="D64" s="369" t="s">
        <v>391</v>
      </c>
      <c r="E64" s="413"/>
      <c r="F64" s="369">
        <f ca="1">F63-F62</f>
        <v>-455</v>
      </c>
      <c r="G64" s="369"/>
      <c r="H64" s="369"/>
      <c r="I64" s="369"/>
      <c r="J64" s="369"/>
      <c r="K64" s="370"/>
      <c r="L64" s="369"/>
      <c r="M64" s="369"/>
      <c r="N64" s="369"/>
      <c r="O64" s="369"/>
      <c r="P64" s="369"/>
      <c r="Q64" s="369"/>
    </row>
    <row r="65" spans="3:17" ht="13.7" hidden="1" x14ac:dyDescent="0.2">
      <c r="C65" s="368"/>
      <c r="D65" s="369" t="s">
        <v>392</v>
      </c>
      <c r="E65" s="413" t="s">
        <v>393</v>
      </c>
      <c r="F65" s="369"/>
      <c r="G65" s="369"/>
      <c r="H65" s="369"/>
      <c r="I65" s="369"/>
      <c r="J65" s="369"/>
      <c r="K65" s="370"/>
      <c r="L65" s="369"/>
      <c r="M65" s="369"/>
      <c r="N65" s="369"/>
      <c r="O65" s="369"/>
      <c r="P65" s="369"/>
      <c r="Q65" s="369"/>
    </row>
    <row r="66" spans="3:17" ht="13.7" hidden="1" x14ac:dyDescent="0.2">
      <c r="C66" s="368"/>
      <c r="D66" s="369"/>
      <c r="E66" s="413"/>
      <c r="F66" s="369"/>
      <c r="G66" s="369"/>
      <c r="H66" s="369"/>
      <c r="I66" s="369"/>
      <c r="J66" s="369"/>
      <c r="K66" s="370"/>
      <c r="L66" s="369"/>
      <c r="M66" s="369"/>
      <c r="N66" s="369"/>
      <c r="O66" s="369"/>
      <c r="P66" s="369"/>
      <c r="Q66" s="369"/>
    </row>
    <row r="67" spans="3:17" x14ac:dyDescent="0.2">
      <c r="C67" s="371"/>
      <c r="D67" s="372"/>
      <c r="E67" s="372"/>
      <c r="F67" s="372"/>
      <c r="G67" s="372"/>
      <c r="H67" s="372"/>
      <c r="I67" s="372"/>
      <c r="J67" s="372"/>
      <c r="K67" s="373"/>
      <c r="L67" s="369"/>
      <c r="M67" s="369"/>
      <c r="N67" s="369"/>
      <c r="O67" s="369"/>
      <c r="P67" s="369"/>
      <c r="Q67" s="369"/>
    </row>
    <row r="68" spans="3:17" ht="15" x14ac:dyDescent="0.25">
      <c r="C68" s="495" t="s">
        <v>180</v>
      </c>
      <c r="D68" s="366"/>
      <c r="E68" s="366"/>
      <c r="F68" s="366"/>
      <c r="G68" s="366"/>
      <c r="H68" s="366"/>
      <c r="I68" s="366"/>
      <c r="J68" s="366"/>
      <c r="K68" s="367"/>
      <c r="L68" s="369"/>
      <c r="M68" s="369"/>
      <c r="N68" s="369"/>
      <c r="O68" s="369"/>
      <c r="P68" s="369"/>
      <c r="Q68" s="369"/>
    </row>
    <row r="69" spans="3:17" x14ac:dyDescent="0.2">
      <c r="C69" s="368"/>
      <c r="D69" s="369"/>
      <c r="E69" s="369"/>
      <c r="F69" s="369"/>
      <c r="G69" s="369"/>
      <c r="H69" s="369"/>
      <c r="I69" s="369"/>
      <c r="J69" s="369"/>
      <c r="K69" s="370"/>
      <c r="L69" s="369"/>
      <c r="M69" s="369"/>
      <c r="N69" s="369"/>
      <c r="O69" s="369"/>
      <c r="P69" s="369"/>
      <c r="Q69" s="369"/>
    </row>
    <row r="70" spans="3:17" x14ac:dyDescent="0.2">
      <c r="C70" s="415" t="s">
        <v>221</v>
      </c>
      <c r="D70" s="369"/>
      <c r="E70" s="369"/>
      <c r="F70" s="369"/>
      <c r="G70" s="369"/>
      <c r="H70" s="369"/>
      <c r="I70" s="369"/>
      <c r="J70" s="369"/>
      <c r="K70" s="370"/>
      <c r="L70" s="369"/>
      <c r="M70" s="369"/>
      <c r="N70" s="369"/>
      <c r="O70" s="369"/>
      <c r="P70" s="369"/>
      <c r="Q70" s="369"/>
    </row>
    <row r="71" spans="3:17" x14ac:dyDescent="0.2">
      <c r="C71" s="415" t="s">
        <v>181</v>
      </c>
      <c r="D71" s="369"/>
      <c r="E71" s="369"/>
      <c r="F71" s="369"/>
      <c r="G71" s="369"/>
      <c r="H71" s="369"/>
      <c r="I71" s="369"/>
      <c r="J71" s="369"/>
      <c r="K71" s="370"/>
      <c r="L71" s="369"/>
      <c r="M71" s="369"/>
      <c r="N71" s="369"/>
      <c r="O71" s="369"/>
      <c r="P71" s="369"/>
      <c r="Q71" s="369"/>
    </row>
    <row r="72" spans="3:17" x14ac:dyDescent="0.2">
      <c r="C72" s="416"/>
      <c r="D72" s="369"/>
      <c r="E72" s="369"/>
      <c r="F72" s="369"/>
      <c r="G72" s="369"/>
      <c r="H72" s="369"/>
      <c r="I72" s="369"/>
      <c r="J72" s="369"/>
      <c r="K72" s="370"/>
      <c r="L72" s="369"/>
      <c r="M72" s="369"/>
      <c r="N72" s="369"/>
      <c r="O72" s="369"/>
      <c r="P72" s="369"/>
      <c r="Q72" s="369"/>
    </row>
    <row r="73" spans="3:17" ht="15" x14ac:dyDescent="0.2">
      <c r="C73" s="417" t="s">
        <v>182</v>
      </c>
      <c r="D73" s="369"/>
      <c r="E73" s="369"/>
      <c r="F73" s="369"/>
      <c r="G73" s="369"/>
      <c r="H73" s="369"/>
      <c r="I73" s="369"/>
      <c r="J73" s="369"/>
      <c r="K73" s="370"/>
      <c r="L73" s="369"/>
      <c r="M73" s="369"/>
      <c r="N73" s="369"/>
      <c r="O73" s="369"/>
      <c r="P73" s="369"/>
      <c r="Q73" s="369"/>
    </row>
    <row r="74" spans="3:17" x14ac:dyDescent="0.2">
      <c r="C74" s="416" t="s">
        <v>183</v>
      </c>
      <c r="D74" s="369"/>
      <c r="E74" s="369"/>
      <c r="F74" s="369"/>
      <c r="G74" s="369"/>
      <c r="H74" s="369"/>
      <c r="I74" s="369"/>
      <c r="J74" s="369"/>
      <c r="K74" s="370"/>
      <c r="L74" s="369"/>
      <c r="M74" s="369"/>
      <c r="N74" s="369"/>
      <c r="O74" s="369"/>
      <c r="P74" s="369"/>
      <c r="Q74" s="369"/>
    </row>
    <row r="75" spans="3:17" x14ac:dyDescent="0.2">
      <c r="C75" s="416" t="s">
        <v>184</v>
      </c>
      <c r="D75" s="369"/>
      <c r="E75" s="369"/>
      <c r="F75" s="369"/>
      <c r="G75" s="369"/>
      <c r="H75" s="369"/>
      <c r="I75" s="369"/>
      <c r="J75" s="369"/>
      <c r="K75" s="370"/>
      <c r="L75" s="369"/>
      <c r="M75" s="369"/>
      <c r="N75" s="369"/>
      <c r="O75" s="369"/>
      <c r="P75" s="369"/>
      <c r="Q75" s="369"/>
    </row>
    <row r="76" spans="3:17" x14ac:dyDescent="0.2">
      <c r="C76" s="416" t="s">
        <v>185</v>
      </c>
      <c r="D76" s="369"/>
      <c r="E76" s="369"/>
      <c r="F76" s="369"/>
      <c r="G76" s="369"/>
      <c r="H76" s="369"/>
      <c r="I76" s="369"/>
      <c r="J76" s="369"/>
      <c r="K76" s="370"/>
      <c r="L76" s="369"/>
      <c r="M76" s="369"/>
      <c r="N76" s="369"/>
      <c r="O76" s="369"/>
      <c r="P76" s="369"/>
      <c r="Q76" s="369"/>
    </row>
    <row r="77" spans="3:17" x14ac:dyDescent="0.2">
      <c r="C77" s="416" t="s">
        <v>186</v>
      </c>
      <c r="D77" s="369"/>
      <c r="E77" s="369"/>
      <c r="F77" s="369"/>
      <c r="G77" s="369"/>
      <c r="H77" s="369"/>
      <c r="I77" s="369"/>
      <c r="J77" s="369"/>
      <c r="K77" s="370"/>
      <c r="L77" s="369"/>
      <c r="M77" s="369"/>
      <c r="N77" s="369"/>
      <c r="O77" s="369"/>
      <c r="P77" s="369"/>
      <c r="Q77" s="369"/>
    </row>
    <row r="78" spans="3:17" x14ac:dyDescent="0.2">
      <c r="C78" s="368" t="s">
        <v>187</v>
      </c>
      <c r="D78" s="369"/>
      <c r="E78" s="369"/>
      <c r="F78" s="369"/>
      <c r="G78" s="369"/>
      <c r="H78" s="369"/>
      <c r="I78" s="369"/>
      <c r="J78" s="369"/>
      <c r="K78" s="370"/>
      <c r="L78" s="369"/>
      <c r="M78" s="369"/>
      <c r="N78" s="369"/>
      <c r="O78" s="369"/>
      <c r="P78" s="369"/>
      <c r="Q78" s="369"/>
    </row>
    <row r="79" spans="3:17" x14ac:dyDescent="0.2">
      <c r="C79" s="416"/>
      <c r="D79" s="369"/>
      <c r="E79" s="369"/>
      <c r="F79" s="369"/>
      <c r="G79" s="369"/>
      <c r="H79" s="369"/>
      <c r="I79" s="369"/>
      <c r="J79" s="369"/>
      <c r="K79" s="370"/>
      <c r="L79" s="369"/>
      <c r="M79" s="369"/>
      <c r="N79" s="369"/>
      <c r="O79" s="369"/>
      <c r="P79" s="369"/>
      <c r="Q79" s="369"/>
    </row>
    <row r="80" spans="3:17" ht="15" x14ac:dyDescent="0.2">
      <c r="C80" s="417" t="s">
        <v>188</v>
      </c>
      <c r="D80" s="369"/>
      <c r="E80" s="369"/>
      <c r="F80" s="369"/>
      <c r="G80" s="369"/>
      <c r="H80" s="369"/>
      <c r="I80" s="369"/>
      <c r="J80" s="369"/>
      <c r="K80" s="370"/>
      <c r="L80" s="369"/>
      <c r="M80" s="369"/>
      <c r="N80" s="369"/>
      <c r="O80" s="369"/>
      <c r="P80" s="369"/>
      <c r="Q80" s="369"/>
    </row>
    <row r="81" spans="3:17" x14ac:dyDescent="0.2">
      <c r="C81" s="418" t="s">
        <v>189</v>
      </c>
      <c r="D81" s="369"/>
      <c r="E81" s="369"/>
      <c r="F81" s="369"/>
      <c r="G81" s="369"/>
      <c r="H81" s="369"/>
      <c r="I81" s="369"/>
      <c r="J81" s="369"/>
      <c r="K81" s="370"/>
      <c r="L81" s="369"/>
      <c r="M81" s="369"/>
      <c r="N81" s="369"/>
      <c r="O81" s="369"/>
      <c r="P81" s="369"/>
      <c r="Q81" s="369"/>
    </row>
    <row r="82" spans="3:17" x14ac:dyDescent="0.2">
      <c r="C82" s="416" t="s">
        <v>190</v>
      </c>
      <c r="D82" s="369"/>
      <c r="E82" s="369"/>
      <c r="F82" s="369"/>
      <c r="G82" s="369"/>
      <c r="H82" s="369"/>
      <c r="I82" s="369"/>
      <c r="J82" s="369"/>
      <c r="K82" s="370"/>
      <c r="L82" s="369"/>
      <c r="M82" s="369"/>
      <c r="N82" s="369"/>
      <c r="O82" s="369"/>
      <c r="P82" s="369"/>
      <c r="Q82" s="369"/>
    </row>
    <row r="83" spans="3:17" x14ac:dyDescent="0.2">
      <c r="C83" s="416" t="s">
        <v>191</v>
      </c>
      <c r="D83" s="369"/>
      <c r="E83" s="369"/>
      <c r="F83" s="369"/>
      <c r="G83" s="369"/>
      <c r="H83" s="369"/>
      <c r="I83" s="369"/>
      <c r="J83" s="369"/>
      <c r="K83" s="370"/>
      <c r="L83" s="369"/>
      <c r="M83" s="369"/>
      <c r="N83" s="369"/>
      <c r="O83" s="369"/>
      <c r="P83" s="369"/>
      <c r="Q83" s="369"/>
    </row>
    <row r="84" spans="3:17" x14ac:dyDescent="0.2">
      <c r="C84" s="416" t="s">
        <v>192</v>
      </c>
      <c r="D84" s="369"/>
      <c r="E84" s="369"/>
      <c r="F84" s="369"/>
      <c r="G84" s="369"/>
      <c r="H84" s="369"/>
      <c r="I84" s="369"/>
      <c r="J84" s="369"/>
      <c r="K84" s="370"/>
      <c r="L84" s="369"/>
      <c r="M84" s="369"/>
      <c r="N84" s="369"/>
      <c r="O84" s="369"/>
      <c r="P84" s="369"/>
      <c r="Q84" s="369"/>
    </row>
    <row r="85" spans="3:17" x14ac:dyDescent="0.2">
      <c r="C85" s="416" t="s">
        <v>193</v>
      </c>
      <c r="D85" s="369"/>
      <c r="E85" s="369"/>
      <c r="F85" s="369"/>
      <c r="G85" s="369"/>
      <c r="H85" s="369"/>
      <c r="I85" s="369"/>
      <c r="J85" s="369"/>
      <c r="K85" s="370"/>
      <c r="L85" s="369"/>
      <c r="M85" s="369"/>
      <c r="N85" s="369"/>
      <c r="O85" s="369"/>
      <c r="P85" s="369"/>
      <c r="Q85" s="369"/>
    </row>
    <row r="86" spans="3:17" x14ac:dyDescent="0.2">
      <c r="C86" s="416" t="s">
        <v>194</v>
      </c>
      <c r="D86" s="369"/>
      <c r="E86" s="369"/>
      <c r="F86" s="369"/>
      <c r="G86" s="369"/>
      <c r="H86" s="369"/>
      <c r="I86" s="369"/>
      <c r="J86" s="369"/>
      <c r="K86" s="370"/>
      <c r="L86" s="369"/>
      <c r="M86" s="369"/>
      <c r="N86" s="369"/>
      <c r="O86" s="369"/>
      <c r="P86" s="369"/>
      <c r="Q86" s="369"/>
    </row>
    <row r="87" spans="3:17" x14ac:dyDescent="0.2">
      <c r="C87" s="416"/>
      <c r="D87" s="369"/>
      <c r="E87" s="369"/>
      <c r="F87" s="369"/>
      <c r="G87" s="369"/>
      <c r="H87" s="369"/>
      <c r="I87" s="369"/>
      <c r="J87" s="369"/>
      <c r="K87" s="370"/>
      <c r="L87" s="369"/>
      <c r="M87" s="369"/>
      <c r="N87" s="369"/>
      <c r="O87" s="369"/>
      <c r="P87" s="369"/>
      <c r="Q87" s="369"/>
    </row>
    <row r="88" spans="3:17" x14ac:dyDescent="0.2">
      <c r="C88" s="418" t="s">
        <v>195</v>
      </c>
      <c r="D88" s="369"/>
      <c r="E88" s="369"/>
      <c r="F88" s="369"/>
      <c r="G88" s="369"/>
      <c r="H88" s="369"/>
      <c r="I88" s="369"/>
      <c r="J88" s="369"/>
      <c r="K88" s="370"/>
      <c r="L88" s="369"/>
      <c r="M88" s="369"/>
      <c r="N88" s="369"/>
      <c r="O88" s="369"/>
      <c r="P88" s="369"/>
      <c r="Q88" s="369"/>
    </row>
    <row r="89" spans="3:17" x14ac:dyDescent="0.2">
      <c r="C89" s="416" t="s">
        <v>196</v>
      </c>
      <c r="D89" s="369"/>
      <c r="E89" s="369"/>
      <c r="F89" s="369"/>
      <c r="G89" s="369"/>
      <c r="H89" s="369"/>
      <c r="I89" s="369"/>
      <c r="J89" s="369"/>
      <c r="K89" s="370"/>
      <c r="L89" s="369"/>
      <c r="M89" s="369"/>
      <c r="N89" s="369"/>
      <c r="O89" s="369"/>
      <c r="P89" s="369"/>
      <c r="Q89" s="369"/>
    </row>
    <row r="90" spans="3:17" x14ac:dyDescent="0.2">
      <c r="C90" s="416" t="s">
        <v>197</v>
      </c>
      <c r="D90" s="369"/>
      <c r="E90" s="369"/>
      <c r="F90" s="369"/>
      <c r="G90" s="369"/>
      <c r="H90" s="369"/>
      <c r="I90" s="369"/>
      <c r="J90" s="369"/>
      <c r="K90" s="370"/>
      <c r="L90" s="369"/>
      <c r="M90" s="369"/>
      <c r="N90" s="369"/>
      <c r="O90" s="369"/>
      <c r="P90" s="369"/>
      <c r="Q90" s="369"/>
    </row>
    <row r="91" spans="3:17" x14ac:dyDescent="0.2">
      <c r="C91" s="416" t="s">
        <v>198</v>
      </c>
      <c r="D91" s="369"/>
      <c r="E91" s="369"/>
      <c r="F91" s="369"/>
      <c r="G91" s="369"/>
      <c r="H91" s="369"/>
      <c r="I91" s="369"/>
      <c r="J91" s="369"/>
      <c r="K91" s="370"/>
      <c r="L91" s="369"/>
      <c r="M91" s="369"/>
      <c r="N91" s="369"/>
      <c r="O91" s="369"/>
      <c r="P91" s="369"/>
      <c r="Q91" s="369"/>
    </row>
    <row r="92" spans="3:17" x14ac:dyDescent="0.2">
      <c r="C92" s="416" t="s">
        <v>228</v>
      </c>
      <c r="D92" s="369"/>
      <c r="E92" s="369"/>
      <c r="F92" s="369"/>
      <c r="G92" s="369"/>
      <c r="H92" s="369"/>
      <c r="I92" s="369"/>
      <c r="J92" s="369"/>
      <c r="K92" s="370"/>
      <c r="L92" s="369"/>
      <c r="M92" s="369"/>
      <c r="N92" s="369"/>
      <c r="O92" s="369"/>
      <c r="P92" s="369"/>
      <c r="Q92" s="369"/>
    </row>
    <row r="93" spans="3:17" x14ac:dyDescent="0.2">
      <c r="C93" s="368" t="s">
        <v>229</v>
      </c>
      <c r="D93" s="369"/>
      <c r="E93" s="369"/>
      <c r="F93" s="369"/>
      <c r="G93" s="369"/>
      <c r="H93" s="369"/>
      <c r="I93" s="369"/>
      <c r="J93" s="369"/>
      <c r="K93" s="370"/>
      <c r="L93" s="369"/>
      <c r="M93" s="369"/>
      <c r="N93" s="369"/>
      <c r="O93" s="369"/>
      <c r="P93" s="369"/>
      <c r="Q93" s="369"/>
    </row>
    <row r="94" spans="3:17" x14ac:dyDescent="0.2">
      <c r="C94" s="416"/>
      <c r="D94" s="369"/>
      <c r="E94" s="369"/>
      <c r="F94" s="369"/>
      <c r="G94" s="369"/>
      <c r="H94" s="369"/>
      <c r="I94" s="369"/>
      <c r="J94" s="369"/>
      <c r="K94" s="370"/>
      <c r="L94" s="369"/>
      <c r="M94" s="369"/>
      <c r="N94" s="369"/>
      <c r="O94" s="369"/>
      <c r="P94" s="369"/>
      <c r="Q94" s="369"/>
    </row>
    <row r="95" spans="3:17" x14ac:dyDescent="0.2">
      <c r="C95" s="418" t="s">
        <v>230</v>
      </c>
      <c r="D95" s="369"/>
      <c r="E95" s="369"/>
      <c r="F95" s="369"/>
      <c r="G95" s="369"/>
      <c r="H95" s="369"/>
      <c r="I95" s="369"/>
      <c r="J95" s="369"/>
      <c r="K95" s="370"/>
      <c r="L95" s="369"/>
      <c r="M95" s="369"/>
      <c r="N95" s="369"/>
      <c r="O95" s="369"/>
      <c r="P95" s="369"/>
      <c r="Q95" s="369"/>
    </row>
    <row r="96" spans="3:17" x14ac:dyDescent="0.2">
      <c r="C96" s="368" t="s">
        <v>374</v>
      </c>
      <c r="D96" s="369"/>
      <c r="E96" s="369"/>
      <c r="F96" s="369"/>
      <c r="G96" s="369"/>
      <c r="H96" s="369"/>
      <c r="I96" s="369"/>
      <c r="J96" s="369"/>
      <c r="K96" s="370"/>
      <c r="L96" s="369"/>
      <c r="M96" s="369"/>
      <c r="N96" s="369"/>
      <c r="O96" s="369"/>
      <c r="P96" s="369"/>
      <c r="Q96" s="369"/>
    </row>
    <row r="97" spans="3:17" x14ac:dyDescent="0.2">
      <c r="C97" s="368" t="s">
        <v>231</v>
      </c>
      <c r="D97" s="369"/>
      <c r="E97" s="369"/>
      <c r="F97" s="369"/>
      <c r="G97" s="369"/>
      <c r="H97" s="369"/>
      <c r="I97" s="369"/>
      <c r="J97" s="369"/>
      <c r="K97" s="370"/>
      <c r="L97" s="369"/>
      <c r="M97" s="369"/>
      <c r="N97" s="369"/>
      <c r="O97" s="369"/>
      <c r="P97" s="369"/>
      <c r="Q97" s="369"/>
    </row>
    <row r="98" spans="3:17" x14ac:dyDescent="0.2">
      <c r="C98" s="368" t="s">
        <v>232</v>
      </c>
      <c r="D98" s="369"/>
      <c r="E98" s="369"/>
      <c r="F98" s="369"/>
      <c r="G98" s="369"/>
      <c r="H98" s="369"/>
      <c r="I98" s="369"/>
      <c r="J98" s="369"/>
      <c r="K98" s="370"/>
      <c r="L98" s="369"/>
      <c r="M98" s="369"/>
      <c r="N98" s="369"/>
      <c r="O98" s="369"/>
      <c r="P98" s="369"/>
      <c r="Q98" s="369"/>
    </row>
    <row r="99" spans="3:17" x14ac:dyDescent="0.2">
      <c r="C99" s="368" t="s">
        <v>375</v>
      </c>
      <c r="D99" s="369"/>
      <c r="E99" s="369"/>
      <c r="F99" s="369"/>
      <c r="G99" s="369"/>
      <c r="H99" s="369"/>
      <c r="I99" s="369"/>
      <c r="J99" s="369"/>
      <c r="K99" s="370"/>
      <c r="L99" s="369"/>
      <c r="M99" s="369"/>
      <c r="N99" s="369"/>
      <c r="O99" s="369"/>
      <c r="P99" s="369"/>
      <c r="Q99" s="369"/>
    </row>
    <row r="100" spans="3:17" x14ac:dyDescent="0.2">
      <c r="C100" s="368" t="s">
        <v>233</v>
      </c>
      <c r="D100" s="369"/>
      <c r="E100" s="369"/>
      <c r="F100" s="369"/>
      <c r="G100" s="369"/>
      <c r="H100" s="369"/>
      <c r="I100" s="369"/>
      <c r="J100" s="369"/>
      <c r="K100" s="370"/>
      <c r="L100" s="369"/>
      <c r="M100" s="369"/>
      <c r="N100" s="369"/>
      <c r="O100" s="369"/>
      <c r="P100" s="369"/>
      <c r="Q100" s="369"/>
    </row>
    <row r="101" spans="3:17" x14ac:dyDescent="0.2">
      <c r="C101" s="368" t="s">
        <v>376</v>
      </c>
      <c r="D101" s="369"/>
      <c r="E101" s="369"/>
      <c r="F101" s="369"/>
      <c r="G101" s="369"/>
      <c r="H101" s="369"/>
      <c r="I101" s="369"/>
      <c r="J101" s="369"/>
      <c r="K101" s="370"/>
      <c r="L101" s="369"/>
      <c r="M101" s="369"/>
      <c r="N101" s="369"/>
      <c r="O101" s="369"/>
      <c r="P101" s="369"/>
      <c r="Q101" s="369"/>
    </row>
    <row r="102" spans="3:17" x14ac:dyDescent="0.2">
      <c r="C102" s="368" t="s">
        <v>373</v>
      </c>
      <c r="D102" s="369"/>
      <c r="E102" s="369"/>
      <c r="F102" s="369"/>
      <c r="G102" s="369"/>
      <c r="H102" s="369"/>
      <c r="I102" s="369"/>
      <c r="J102" s="369"/>
      <c r="K102" s="370"/>
      <c r="L102" s="369"/>
      <c r="M102" s="369"/>
      <c r="N102" s="369"/>
      <c r="O102" s="369"/>
      <c r="P102" s="369"/>
      <c r="Q102" s="369"/>
    </row>
    <row r="103" spans="3:17" x14ac:dyDescent="0.2">
      <c r="C103" s="416"/>
      <c r="D103" s="369"/>
      <c r="E103" s="369"/>
      <c r="F103" s="369"/>
      <c r="G103" s="369"/>
      <c r="H103" s="369"/>
      <c r="I103" s="369"/>
      <c r="J103" s="369"/>
      <c r="K103" s="370"/>
      <c r="L103" s="369"/>
      <c r="M103" s="369"/>
      <c r="N103" s="369"/>
      <c r="O103" s="369"/>
      <c r="P103" s="369"/>
      <c r="Q103" s="369"/>
    </row>
    <row r="104" spans="3:17" ht="15" x14ac:dyDescent="0.2">
      <c r="C104" s="417" t="s">
        <v>199</v>
      </c>
      <c r="D104" s="369"/>
      <c r="E104" s="369"/>
      <c r="F104" s="369"/>
      <c r="G104" s="369"/>
      <c r="H104" s="369"/>
      <c r="I104" s="369"/>
      <c r="J104" s="369"/>
      <c r="K104" s="370"/>
      <c r="L104" s="369"/>
      <c r="M104" s="369"/>
      <c r="N104" s="369"/>
      <c r="O104" s="369"/>
      <c r="P104" s="369"/>
      <c r="Q104" s="369"/>
    </row>
    <row r="105" spans="3:17" x14ac:dyDescent="0.2">
      <c r="C105" s="416" t="s">
        <v>200</v>
      </c>
      <c r="D105" s="369"/>
      <c r="E105" s="369"/>
      <c r="F105" s="369"/>
      <c r="G105" s="369"/>
      <c r="H105" s="369"/>
      <c r="I105" s="369"/>
      <c r="J105" s="369"/>
      <c r="K105" s="370"/>
      <c r="L105" s="369"/>
      <c r="M105" s="369"/>
      <c r="N105" s="369"/>
      <c r="O105" s="369"/>
      <c r="P105" s="369"/>
      <c r="Q105" s="369"/>
    </row>
    <row r="106" spans="3:17" x14ac:dyDescent="0.2">
      <c r="C106" s="416" t="s">
        <v>191</v>
      </c>
      <c r="D106" s="369"/>
      <c r="E106" s="369"/>
      <c r="F106" s="369"/>
      <c r="G106" s="369"/>
      <c r="H106" s="369"/>
      <c r="I106" s="369"/>
      <c r="J106" s="369"/>
      <c r="K106" s="370"/>
      <c r="L106" s="369"/>
      <c r="M106" s="369"/>
      <c r="N106" s="369"/>
      <c r="O106" s="369"/>
      <c r="P106" s="369"/>
      <c r="Q106" s="369"/>
    </row>
    <row r="107" spans="3:17" x14ac:dyDescent="0.2">
      <c r="C107" s="416" t="s">
        <v>192</v>
      </c>
      <c r="D107" s="369"/>
      <c r="E107" s="369"/>
      <c r="F107" s="369"/>
      <c r="G107" s="369"/>
      <c r="H107" s="369"/>
      <c r="I107" s="369"/>
      <c r="J107" s="369"/>
      <c r="K107" s="370"/>
      <c r="L107" s="369"/>
      <c r="M107" s="369"/>
      <c r="N107" s="369"/>
      <c r="O107" s="369"/>
      <c r="P107" s="369"/>
      <c r="Q107" s="369"/>
    </row>
    <row r="108" spans="3:17" x14ac:dyDescent="0.2">
      <c r="C108" s="416" t="s">
        <v>201</v>
      </c>
      <c r="D108" s="369"/>
      <c r="E108" s="369"/>
      <c r="F108" s="369"/>
      <c r="G108" s="369"/>
      <c r="H108" s="369"/>
      <c r="I108" s="369"/>
      <c r="J108" s="369"/>
      <c r="K108" s="370"/>
      <c r="L108" s="369"/>
      <c r="M108" s="369"/>
      <c r="N108" s="369"/>
      <c r="O108" s="369"/>
      <c r="P108" s="369"/>
      <c r="Q108" s="369"/>
    </row>
    <row r="109" spans="3:17" x14ac:dyDescent="0.2">
      <c r="C109" s="416" t="s">
        <v>202</v>
      </c>
      <c r="D109" s="369"/>
      <c r="E109" s="369"/>
      <c r="F109" s="369"/>
      <c r="G109" s="369"/>
      <c r="H109" s="369"/>
      <c r="I109" s="369"/>
      <c r="J109" s="369"/>
      <c r="K109" s="370"/>
      <c r="L109" s="369"/>
      <c r="M109" s="369"/>
      <c r="N109" s="369"/>
      <c r="O109" s="369"/>
      <c r="P109" s="369"/>
      <c r="Q109" s="369"/>
    </row>
    <row r="110" spans="3:17" x14ac:dyDescent="0.2">
      <c r="C110" s="416" t="s">
        <v>203</v>
      </c>
      <c r="D110" s="369"/>
      <c r="E110" s="369"/>
      <c r="F110" s="369"/>
      <c r="G110" s="369"/>
      <c r="H110" s="369"/>
      <c r="I110" s="369"/>
      <c r="J110" s="369"/>
      <c r="K110" s="370"/>
      <c r="L110" s="369"/>
      <c r="M110" s="369"/>
      <c r="N110" s="369"/>
      <c r="O110" s="369"/>
      <c r="P110" s="369"/>
      <c r="Q110" s="369"/>
    </row>
    <row r="111" spans="3:17" x14ac:dyDescent="0.2">
      <c r="C111" s="419"/>
      <c r="D111" s="369"/>
      <c r="E111" s="369"/>
      <c r="F111" s="369"/>
      <c r="G111" s="369"/>
      <c r="H111" s="369"/>
      <c r="I111" s="369"/>
      <c r="J111" s="369"/>
      <c r="K111" s="370"/>
      <c r="L111" s="369"/>
      <c r="M111" s="369"/>
      <c r="N111" s="369"/>
      <c r="O111" s="369"/>
      <c r="P111" s="369"/>
      <c r="Q111" s="369"/>
    </row>
    <row r="112" spans="3:17" ht="15" x14ac:dyDescent="0.2">
      <c r="C112" s="417" t="s">
        <v>204</v>
      </c>
      <c r="D112" s="369"/>
      <c r="E112" s="369"/>
      <c r="F112" s="369"/>
      <c r="G112" s="369"/>
      <c r="H112" s="369"/>
      <c r="I112" s="369"/>
      <c r="J112" s="369"/>
      <c r="K112" s="370"/>
      <c r="L112" s="369"/>
      <c r="M112" s="369"/>
      <c r="N112" s="369"/>
      <c r="O112" s="369"/>
      <c r="P112" s="369"/>
      <c r="Q112" s="369"/>
    </row>
    <row r="113" spans="3:17" x14ac:dyDescent="0.2">
      <c r="C113" s="419" t="s">
        <v>205</v>
      </c>
      <c r="D113" s="369"/>
      <c r="E113" s="369"/>
      <c r="F113" s="369"/>
      <c r="G113" s="369"/>
      <c r="H113" s="369"/>
      <c r="I113" s="369"/>
      <c r="J113" s="369"/>
      <c r="K113" s="370"/>
      <c r="L113" s="369"/>
      <c r="M113" s="369"/>
      <c r="N113" s="369"/>
      <c r="O113" s="369"/>
      <c r="P113" s="369"/>
      <c r="Q113" s="369"/>
    </row>
    <row r="114" spans="3:17" x14ac:dyDescent="0.2">
      <c r="C114" s="419" t="s">
        <v>206</v>
      </c>
      <c r="D114" s="369"/>
      <c r="E114" s="369"/>
      <c r="F114" s="369"/>
      <c r="G114" s="369"/>
      <c r="H114" s="369"/>
      <c r="I114" s="369"/>
      <c r="J114" s="369"/>
      <c r="K114" s="370"/>
      <c r="L114" s="369"/>
      <c r="M114" s="369"/>
      <c r="N114" s="369"/>
      <c r="O114" s="369"/>
      <c r="P114" s="369"/>
      <c r="Q114" s="369"/>
    </row>
    <row r="115" spans="3:17" x14ac:dyDescent="0.2">
      <c r="C115" s="419" t="s">
        <v>207</v>
      </c>
      <c r="D115" s="369"/>
      <c r="E115" s="369"/>
      <c r="F115" s="369"/>
      <c r="G115" s="369"/>
      <c r="H115" s="369"/>
      <c r="I115" s="369"/>
      <c r="J115" s="369"/>
      <c r="K115" s="370"/>
      <c r="L115" s="369"/>
      <c r="M115" s="369"/>
      <c r="N115" s="369"/>
      <c r="O115" s="369"/>
      <c r="P115" s="369"/>
      <c r="Q115" s="369"/>
    </row>
    <row r="116" spans="3:17" x14ac:dyDescent="0.2">
      <c r="C116" s="419" t="s">
        <v>208</v>
      </c>
      <c r="D116" s="369"/>
      <c r="E116" s="369"/>
      <c r="F116" s="369"/>
      <c r="G116" s="369"/>
      <c r="H116" s="369"/>
      <c r="I116" s="369"/>
      <c r="J116" s="369"/>
      <c r="K116" s="370"/>
      <c r="L116" s="369"/>
      <c r="M116" s="369"/>
      <c r="N116" s="369"/>
      <c r="O116" s="369"/>
      <c r="P116" s="369"/>
      <c r="Q116" s="369"/>
    </row>
    <row r="117" spans="3:17" x14ac:dyDescent="0.2">
      <c r="C117" s="419" t="s">
        <v>209</v>
      </c>
      <c r="D117" s="369"/>
      <c r="E117" s="369"/>
      <c r="F117" s="369"/>
      <c r="G117" s="369"/>
      <c r="H117" s="369"/>
      <c r="I117" s="369"/>
      <c r="J117" s="369"/>
      <c r="K117" s="370"/>
      <c r="L117" s="369"/>
      <c r="M117" s="369"/>
      <c r="N117" s="369"/>
      <c r="O117" s="369"/>
      <c r="P117" s="369"/>
      <c r="Q117" s="369"/>
    </row>
    <row r="118" spans="3:17" x14ac:dyDescent="0.2">
      <c r="C118" s="419" t="s">
        <v>210</v>
      </c>
      <c r="D118" s="369"/>
      <c r="E118" s="369"/>
      <c r="F118" s="369"/>
      <c r="G118" s="369"/>
      <c r="H118" s="369"/>
      <c r="I118" s="369"/>
      <c r="J118" s="369"/>
      <c r="K118" s="370"/>
      <c r="L118" s="369"/>
      <c r="M118" s="369"/>
      <c r="N118" s="369"/>
      <c r="O118" s="369"/>
      <c r="P118" s="369"/>
      <c r="Q118" s="369"/>
    </row>
    <row r="119" spans="3:17" x14ac:dyDescent="0.2">
      <c r="C119" s="368" t="s">
        <v>211</v>
      </c>
      <c r="D119" s="369"/>
      <c r="E119" s="369"/>
      <c r="F119" s="369"/>
      <c r="G119" s="369"/>
      <c r="H119" s="369"/>
      <c r="I119" s="369"/>
      <c r="J119" s="369"/>
      <c r="K119" s="370"/>
      <c r="L119" s="369"/>
      <c r="M119" s="369"/>
      <c r="N119" s="369"/>
      <c r="O119" s="369"/>
      <c r="P119" s="369"/>
      <c r="Q119" s="369"/>
    </row>
    <row r="120" spans="3:17" x14ac:dyDescent="0.2">
      <c r="C120" s="419"/>
      <c r="D120" s="369"/>
      <c r="E120" s="369"/>
      <c r="F120" s="369"/>
      <c r="G120" s="369"/>
      <c r="H120" s="369"/>
      <c r="I120" s="369"/>
      <c r="J120" s="369"/>
      <c r="K120" s="370"/>
      <c r="L120" s="369"/>
      <c r="M120" s="369"/>
      <c r="N120" s="369"/>
      <c r="O120" s="369"/>
      <c r="P120" s="369"/>
      <c r="Q120" s="369"/>
    </row>
    <row r="121" spans="3:17" ht="15" x14ac:dyDescent="0.25">
      <c r="C121" s="414" t="s">
        <v>212</v>
      </c>
      <c r="D121" s="369"/>
      <c r="E121" s="369"/>
      <c r="F121" s="369"/>
      <c r="G121" s="369"/>
      <c r="H121" s="369"/>
      <c r="I121" s="369"/>
      <c r="J121" s="369"/>
      <c r="K121" s="370"/>
      <c r="L121" s="369"/>
      <c r="M121" s="369"/>
      <c r="N121" s="369"/>
      <c r="O121" s="369"/>
      <c r="P121" s="369"/>
      <c r="Q121" s="369"/>
    </row>
    <row r="122" spans="3:17" x14ac:dyDescent="0.2">
      <c r="C122" s="368" t="s">
        <v>364</v>
      </c>
      <c r="D122" s="369"/>
      <c r="E122" s="369"/>
      <c r="F122" s="369"/>
      <c r="G122" s="369"/>
      <c r="H122" s="369"/>
      <c r="I122" s="369"/>
      <c r="J122" s="369"/>
      <c r="K122" s="370"/>
      <c r="L122" s="369"/>
      <c r="M122" s="369"/>
      <c r="N122" s="369"/>
      <c r="O122" s="369"/>
      <c r="P122" s="369"/>
      <c r="Q122" s="369"/>
    </row>
    <row r="123" spans="3:17" x14ac:dyDescent="0.2">
      <c r="C123" s="368" t="s">
        <v>365</v>
      </c>
      <c r="D123" s="369"/>
      <c r="E123" s="369"/>
      <c r="F123" s="369"/>
      <c r="G123" s="369"/>
      <c r="H123" s="369"/>
      <c r="I123" s="369"/>
      <c r="J123" s="369"/>
      <c r="K123" s="370"/>
      <c r="L123" s="369"/>
      <c r="M123" s="369"/>
      <c r="N123" s="369"/>
      <c r="O123" s="369"/>
      <c r="P123" s="369"/>
      <c r="Q123" s="369"/>
    </row>
    <row r="124" spans="3:17" x14ac:dyDescent="0.2">
      <c r="C124" t="s">
        <v>366</v>
      </c>
      <c r="D124" s="369"/>
      <c r="E124" s="369"/>
      <c r="F124" s="369"/>
      <c r="G124" s="369"/>
      <c r="H124" s="369"/>
      <c r="I124" s="369"/>
      <c r="J124" s="369"/>
      <c r="K124" s="370"/>
      <c r="L124" s="369"/>
      <c r="M124" s="369"/>
      <c r="N124" s="369"/>
      <c r="O124" s="369"/>
      <c r="P124" s="369"/>
      <c r="Q124" s="369"/>
    </row>
    <row r="125" spans="3:17" x14ac:dyDescent="0.2">
      <c r="C125" s="419"/>
      <c r="D125" s="369"/>
      <c r="E125" s="369"/>
      <c r="F125" s="369"/>
      <c r="G125" s="369"/>
      <c r="H125" s="369"/>
      <c r="I125" s="369"/>
      <c r="J125" s="369"/>
      <c r="K125" s="370"/>
      <c r="L125" s="369"/>
      <c r="M125" s="369"/>
      <c r="N125" s="369"/>
      <c r="O125" s="369"/>
      <c r="P125" s="369"/>
      <c r="Q125" s="369"/>
    </row>
    <row r="126" spans="3:17" ht="15" x14ac:dyDescent="0.25">
      <c r="C126" s="414" t="s">
        <v>227</v>
      </c>
      <c r="D126" s="369"/>
      <c r="E126" s="369"/>
      <c r="F126" s="369"/>
      <c r="G126" s="369"/>
      <c r="H126" s="369"/>
      <c r="I126" s="369"/>
      <c r="J126" s="369"/>
      <c r="K126" s="370"/>
      <c r="L126" s="369"/>
      <c r="M126" s="369"/>
      <c r="N126" s="369"/>
      <c r="O126" s="369"/>
      <c r="P126" s="369"/>
      <c r="Q126" s="369"/>
    </row>
    <row r="127" spans="3:17" x14ac:dyDescent="0.2">
      <c r="C127" s="419" t="s">
        <v>213</v>
      </c>
      <c r="D127" s="369"/>
      <c r="E127" s="369"/>
      <c r="F127" s="369"/>
      <c r="G127" s="369"/>
      <c r="H127" s="369"/>
      <c r="I127" s="369"/>
      <c r="J127" s="369"/>
      <c r="K127" s="370"/>
      <c r="L127" s="369"/>
      <c r="M127" s="369"/>
      <c r="N127" s="369"/>
      <c r="O127" s="369"/>
      <c r="P127" s="369"/>
      <c r="Q127" s="369"/>
    </row>
    <row r="128" spans="3:17" x14ac:dyDescent="0.2">
      <c r="C128" s="419" t="s">
        <v>214</v>
      </c>
      <c r="D128" s="369"/>
      <c r="E128" s="369"/>
      <c r="F128" s="369"/>
      <c r="G128" s="369"/>
      <c r="H128" s="369"/>
      <c r="I128" s="369"/>
      <c r="J128" s="369"/>
      <c r="K128" s="370"/>
      <c r="L128" s="369"/>
      <c r="M128" s="369"/>
      <c r="N128" s="369"/>
      <c r="O128" s="369"/>
      <c r="P128" s="369"/>
      <c r="Q128" s="369"/>
    </row>
    <row r="129" spans="3:17" x14ac:dyDescent="0.2">
      <c r="C129" s="559" t="s">
        <v>387</v>
      </c>
      <c r="D129" s="369"/>
      <c r="E129" s="369"/>
      <c r="F129" s="369"/>
      <c r="G129" s="369"/>
      <c r="H129" s="369"/>
      <c r="I129" s="369"/>
      <c r="J129" s="369"/>
      <c r="K129" s="370"/>
      <c r="L129" s="369"/>
      <c r="M129" s="369"/>
      <c r="N129" s="369"/>
      <c r="O129" s="369"/>
      <c r="P129" s="369"/>
      <c r="Q129" s="369"/>
    </row>
    <row r="130" spans="3:17" x14ac:dyDescent="0.2">
      <c r="C130" s="419"/>
      <c r="D130" s="369"/>
      <c r="E130" s="369"/>
      <c r="F130" s="369"/>
      <c r="G130" s="369"/>
      <c r="H130" s="369"/>
      <c r="I130" s="369"/>
      <c r="J130" s="369"/>
      <c r="K130" s="370"/>
      <c r="L130" s="369"/>
      <c r="M130" s="369"/>
      <c r="N130" s="369"/>
      <c r="O130" s="369"/>
      <c r="P130" s="369"/>
      <c r="Q130" s="369"/>
    </row>
    <row r="131" spans="3:17" x14ac:dyDescent="0.2">
      <c r="C131" s="419" t="s">
        <v>225</v>
      </c>
      <c r="D131" s="369"/>
      <c r="E131" s="369"/>
      <c r="F131" s="369"/>
      <c r="G131" s="369"/>
      <c r="H131" s="369"/>
      <c r="I131" s="369"/>
      <c r="J131" s="369"/>
      <c r="K131" s="370"/>
      <c r="L131" s="369"/>
      <c r="M131" s="369"/>
      <c r="N131" s="369"/>
      <c r="O131" s="369"/>
      <c r="P131" s="369"/>
      <c r="Q131" s="369"/>
    </row>
    <row r="132" spans="3:17" x14ac:dyDescent="0.2">
      <c r="C132" s="419" t="s">
        <v>226</v>
      </c>
      <c r="D132" s="369"/>
      <c r="E132" s="369"/>
      <c r="F132" s="369"/>
      <c r="G132" s="369"/>
      <c r="H132" s="369"/>
      <c r="I132" s="369"/>
      <c r="J132" s="369"/>
      <c r="K132" s="370"/>
      <c r="L132" s="369"/>
      <c r="M132" s="369"/>
      <c r="N132" s="369"/>
      <c r="O132" s="369"/>
      <c r="P132" s="369"/>
      <c r="Q132" s="369"/>
    </row>
    <row r="133" spans="3:17" x14ac:dyDescent="0.2">
      <c r="C133" s="419"/>
      <c r="D133" s="369"/>
      <c r="E133" s="369"/>
      <c r="F133" s="369"/>
      <c r="G133" s="369"/>
      <c r="H133" s="369"/>
      <c r="I133" s="369"/>
      <c r="J133" s="369"/>
      <c r="K133" s="370"/>
      <c r="L133" s="369"/>
      <c r="M133" s="369"/>
      <c r="N133" s="369"/>
      <c r="O133" s="369"/>
      <c r="P133" s="369"/>
      <c r="Q133" s="369"/>
    </row>
    <row r="134" spans="3:17" x14ac:dyDescent="0.2">
      <c r="C134" s="386" t="s">
        <v>224</v>
      </c>
      <c r="D134" s="372"/>
      <c r="E134" s="372"/>
      <c r="F134" s="372"/>
      <c r="G134" s="372"/>
      <c r="H134" s="372"/>
      <c r="I134" s="372"/>
      <c r="J134" s="372"/>
      <c r="K134" s="373"/>
      <c r="L134" s="369"/>
      <c r="M134" s="369"/>
      <c r="N134" s="369"/>
      <c r="O134" s="369"/>
      <c r="P134" s="369"/>
      <c r="Q134" s="369"/>
    </row>
    <row r="135" spans="3:17" x14ac:dyDescent="0.2">
      <c r="C135" s="420"/>
      <c r="L135" s="369"/>
      <c r="M135" s="369"/>
      <c r="N135" s="369"/>
      <c r="O135" s="369"/>
      <c r="P135" s="369"/>
      <c r="Q135" s="369"/>
    </row>
    <row r="136" spans="3:17" x14ac:dyDescent="0.2">
      <c r="C136" s="420"/>
      <c r="L136" s="369"/>
      <c r="M136" s="369"/>
      <c r="N136" s="369"/>
      <c r="O136" s="369"/>
      <c r="P136" s="369"/>
      <c r="Q136" s="369"/>
    </row>
    <row r="137" spans="3:17" x14ac:dyDescent="0.2">
      <c r="L137" s="369"/>
      <c r="M137" s="369"/>
      <c r="N137" s="369"/>
      <c r="O137" s="369"/>
      <c r="P137" s="369"/>
      <c r="Q137" s="369"/>
    </row>
    <row r="138" spans="3:17" x14ac:dyDescent="0.2">
      <c r="L138" s="369"/>
      <c r="M138" s="369"/>
      <c r="N138" s="369"/>
      <c r="O138" s="369"/>
      <c r="P138" s="369"/>
      <c r="Q138" s="369"/>
    </row>
    <row r="139" spans="3:17" x14ac:dyDescent="0.2">
      <c r="C139" s="420"/>
      <c r="L139" s="369"/>
      <c r="M139" s="369"/>
      <c r="N139" s="369"/>
      <c r="O139" s="369"/>
      <c r="P139" s="369"/>
      <c r="Q139" s="369"/>
    </row>
    <row r="140" spans="3:17" x14ac:dyDescent="0.2">
      <c r="C140" s="420"/>
      <c r="L140" s="369"/>
      <c r="M140" s="369"/>
      <c r="N140" s="369"/>
      <c r="O140" s="369"/>
      <c r="P140" s="369"/>
      <c r="Q140" s="369"/>
    </row>
    <row r="141" spans="3:17" x14ac:dyDescent="0.2">
      <c r="C141" s="420"/>
      <c r="L141" s="369"/>
      <c r="M141" s="369"/>
      <c r="N141" s="369"/>
      <c r="O141" s="369"/>
      <c r="P141" s="369"/>
      <c r="Q141" s="369"/>
    </row>
    <row r="142" spans="3:17" x14ac:dyDescent="0.2">
      <c r="C142" s="420"/>
      <c r="L142" s="369"/>
      <c r="M142" s="369"/>
      <c r="N142" s="369"/>
      <c r="O142" s="369"/>
      <c r="P142" s="369"/>
      <c r="Q142" s="369"/>
    </row>
    <row r="143" spans="3:17" x14ac:dyDescent="0.2">
      <c r="L143" s="369"/>
      <c r="M143" s="369"/>
      <c r="N143" s="369"/>
      <c r="O143" s="369"/>
      <c r="P143" s="369"/>
      <c r="Q143" s="369"/>
    </row>
    <row r="144" spans="3:17" x14ac:dyDescent="0.2">
      <c r="C144" s="420"/>
      <c r="L144" s="369"/>
      <c r="M144" s="369"/>
      <c r="N144" s="369"/>
      <c r="O144" s="369"/>
      <c r="P144" s="369"/>
      <c r="Q144" s="369"/>
    </row>
    <row r="145" spans="3:17" x14ac:dyDescent="0.2">
      <c r="C145" s="420"/>
      <c r="L145" s="369"/>
      <c r="M145" s="369"/>
      <c r="N145" s="369"/>
      <c r="O145" s="369"/>
      <c r="P145" s="369"/>
      <c r="Q145" s="369"/>
    </row>
    <row r="146" spans="3:17" x14ac:dyDescent="0.2">
      <c r="C146" s="420"/>
      <c r="L146" s="369"/>
      <c r="M146" s="369"/>
      <c r="N146" s="369"/>
      <c r="O146" s="369"/>
      <c r="P146" s="369"/>
      <c r="Q146" s="369"/>
    </row>
    <row r="147" spans="3:17" x14ac:dyDescent="0.2">
      <c r="C147" s="420"/>
      <c r="L147" s="369"/>
      <c r="M147" s="369"/>
      <c r="N147" s="369"/>
      <c r="O147" s="369"/>
      <c r="P147" s="369"/>
      <c r="Q147" s="369"/>
    </row>
    <row r="148" spans="3:17" x14ac:dyDescent="0.2">
      <c r="C148" s="420"/>
      <c r="L148" s="369"/>
      <c r="M148" s="369"/>
      <c r="N148" s="369"/>
      <c r="O148" s="369"/>
      <c r="P148" s="369"/>
      <c r="Q148" s="369"/>
    </row>
    <row r="149" spans="3:17" x14ac:dyDescent="0.2">
      <c r="C149" s="420"/>
      <c r="L149" s="369"/>
      <c r="M149" s="369"/>
      <c r="N149" s="369"/>
      <c r="O149" s="369"/>
      <c r="P149" s="369"/>
      <c r="Q149" s="369"/>
    </row>
    <row r="150" spans="3:17" x14ac:dyDescent="0.2">
      <c r="C150" s="420"/>
      <c r="L150" s="369"/>
      <c r="M150" s="369"/>
      <c r="N150" s="369"/>
      <c r="O150" s="369"/>
      <c r="P150" s="369"/>
      <c r="Q150" s="369"/>
    </row>
    <row r="151" spans="3:17" x14ac:dyDescent="0.2">
      <c r="C151" s="420"/>
      <c r="L151" s="369"/>
      <c r="M151" s="369"/>
      <c r="N151" s="369"/>
      <c r="O151" s="369"/>
      <c r="P151" s="369"/>
      <c r="Q151" s="369"/>
    </row>
    <row r="152" spans="3:17" x14ac:dyDescent="0.2">
      <c r="C152" s="420"/>
      <c r="L152" s="369"/>
      <c r="M152" s="369"/>
      <c r="N152" s="369"/>
      <c r="O152" s="369"/>
      <c r="P152" s="369"/>
      <c r="Q152" s="369"/>
    </row>
    <row r="153" spans="3:17" x14ac:dyDescent="0.2">
      <c r="C153" s="420"/>
      <c r="L153" s="369"/>
      <c r="M153" s="369"/>
      <c r="N153" s="369"/>
      <c r="O153" s="369"/>
      <c r="P153" s="369"/>
      <c r="Q153" s="369"/>
    </row>
    <row r="154" spans="3:17" x14ac:dyDescent="0.2">
      <c r="C154" s="420"/>
      <c r="L154" s="369"/>
      <c r="M154" s="369"/>
      <c r="N154" s="369"/>
      <c r="O154" s="369"/>
      <c r="P154" s="369"/>
      <c r="Q154" s="369"/>
    </row>
    <row r="155" spans="3:17" x14ac:dyDescent="0.2">
      <c r="C155" s="420"/>
      <c r="L155" s="369"/>
      <c r="M155" s="369"/>
      <c r="N155" s="369"/>
      <c r="O155" s="369"/>
      <c r="P155" s="369"/>
      <c r="Q155" s="369"/>
    </row>
    <row r="156" spans="3:17" x14ac:dyDescent="0.2">
      <c r="C156" s="420"/>
      <c r="L156" s="369"/>
      <c r="M156" s="369"/>
      <c r="N156" s="369"/>
      <c r="O156" s="369"/>
      <c r="P156" s="369"/>
      <c r="Q156" s="369"/>
    </row>
    <row r="157" spans="3:17" x14ac:dyDescent="0.2">
      <c r="C157" s="420"/>
      <c r="L157" s="369"/>
      <c r="M157" s="369"/>
      <c r="N157" s="369"/>
      <c r="O157" s="369"/>
      <c r="P157" s="369"/>
      <c r="Q157" s="369"/>
    </row>
    <row r="158" spans="3:17" x14ac:dyDescent="0.2">
      <c r="C158" s="420"/>
      <c r="L158" s="369"/>
      <c r="M158" s="369"/>
      <c r="N158" s="369"/>
      <c r="O158" s="369"/>
      <c r="P158" s="369"/>
      <c r="Q158" s="369"/>
    </row>
    <row r="159" spans="3:17" x14ac:dyDescent="0.2">
      <c r="C159" s="420"/>
      <c r="L159" s="369"/>
      <c r="M159" s="369"/>
      <c r="N159" s="369"/>
      <c r="O159" s="369"/>
      <c r="P159" s="369"/>
      <c r="Q159" s="369"/>
    </row>
    <row r="160" spans="3:17" x14ac:dyDescent="0.2">
      <c r="C160" s="420"/>
      <c r="L160" s="369"/>
      <c r="M160" s="369"/>
      <c r="N160" s="369"/>
      <c r="O160" s="369"/>
      <c r="P160" s="369"/>
      <c r="Q160" s="369"/>
    </row>
    <row r="161" spans="3:17" x14ac:dyDescent="0.2">
      <c r="C161" s="420"/>
      <c r="L161" s="369"/>
      <c r="M161" s="369"/>
      <c r="N161" s="369"/>
      <c r="O161" s="369"/>
      <c r="P161" s="369"/>
      <c r="Q161" s="369"/>
    </row>
    <row r="162" spans="3:17" x14ac:dyDescent="0.2">
      <c r="C162" s="420"/>
      <c r="L162" s="369"/>
      <c r="M162" s="369"/>
      <c r="N162" s="369"/>
      <c r="O162" s="369"/>
      <c r="P162" s="369"/>
      <c r="Q162" s="369"/>
    </row>
    <row r="163" spans="3:17" x14ac:dyDescent="0.2">
      <c r="C163" s="420"/>
      <c r="L163" s="369"/>
      <c r="M163" s="369"/>
      <c r="N163" s="369"/>
      <c r="O163" s="369"/>
      <c r="P163" s="369"/>
      <c r="Q163" s="369"/>
    </row>
    <row r="164" spans="3:17" x14ac:dyDescent="0.2">
      <c r="C164" s="420"/>
      <c r="L164" s="369"/>
      <c r="M164" s="369"/>
      <c r="N164" s="369"/>
      <c r="O164" s="369"/>
      <c r="P164" s="369"/>
      <c r="Q164" s="369"/>
    </row>
    <row r="165" spans="3:17" x14ac:dyDescent="0.2">
      <c r="C165" s="420"/>
      <c r="L165" s="369"/>
      <c r="M165" s="369"/>
      <c r="N165" s="369"/>
      <c r="O165" s="369"/>
      <c r="P165" s="369"/>
      <c r="Q165" s="369"/>
    </row>
    <row r="166" spans="3:17" x14ac:dyDescent="0.2">
      <c r="C166" s="420"/>
      <c r="L166" s="369"/>
      <c r="M166" s="369"/>
      <c r="N166" s="369"/>
      <c r="O166" s="369"/>
      <c r="P166" s="369"/>
      <c r="Q166" s="369"/>
    </row>
    <row r="167" spans="3:17" x14ac:dyDescent="0.2">
      <c r="C167" s="420"/>
      <c r="L167" s="369"/>
      <c r="M167" s="369"/>
      <c r="N167" s="369"/>
      <c r="O167" s="369"/>
      <c r="P167" s="369"/>
      <c r="Q167" s="369"/>
    </row>
    <row r="168" spans="3:17" x14ac:dyDescent="0.2">
      <c r="C168" s="420"/>
      <c r="L168" s="369"/>
      <c r="M168" s="369"/>
      <c r="N168" s="369"/>
      <c r="O168" s="369"/>
      <c r="P168" s="369"/>
      <c r="Q168" s="369"/>
    </row>
    <row r="169" spans="3:17" x14ac:dyDescent="0.2">
      <c r="C169" s="420"/>
      <c r="L169" s="369"/>
      <c r="M169" s="369"/>
      <c r="N169" s="369"/>
      <c r="O169" s="369"/>
      <c r="P169" s="369"/>
      <c r="Q169" s="369"/>
    </row>
    <row r="170" spans="3:17" x14ac:dyDescent="0.2">
      <c r="C170" s="420"/>
      <c r="L170" s="369"/>
      <c r="M170" s="369"/>
      <c r="N170" s="369"/>
      <c r="O170" s="369"/>
      <c r="P170" s="369"/>
      <c r="Q170" s="369"/>
    </row>
    <row r="171" spans="3:17" x14ac:dyDescent="0.2">
      <c r="C171" s="420"/>
      <c r="L171" s="369"/>
      <c r="M171" s="369"/>
      <c r="N171" s="369"/>
      <c r="O171" s="369"/>
      <c r="P171" s="369"/>
      <c r="Q171" s="369"/>
    </row>
    <row r="172" spans="3:17" x14ac:dyDescent="0.2">
      <c r="C172" s="420"/>
      <c r="L172" s="369"/>
      <c r="M172" s="369"/>
      <c r="N172" s="369"/>
      <c r="O172" s="369"/>
      <c r="P172" s="369"/>
      <c r="Q172" s="369"/>
    </row>
    <row r="173" spans="3:17" x14ac:dyDescent="0.2">
      <c r="C173" s="420"/>
      <c r="L173" s="369"/>
      <c r="M173" s="369"/>
      <c r="N173" s="369"/>
      <c r="O173" s="369"/>
      <c r="P173" s="369"/>
      <c r="Q173" s="369"/>
    </row>
    <row r="174" spans="3:17" x14ac:dyDescent="0.2">
      <c r="C174" s="420"/>
      <c r="L174" s="369"/>
      <c r="M174" s="369"/>
      <c r="N174" s="369"/>
      <c r="O174" s="369"/>
      <c r="P174" s="369"/>
      <c r="Q174" s="369"/>
    </row>
    <row r="175" spans="3:17" x14ac:dyDescent="0.2">
      <c r="C175" s="420"/>
      <c r="L175" s="369"/>
      <c r="M175" s="369"/>
      <c r="N175" s="369"/>
      <c r="O175" s="369"/>
      <c r="P175" s="369"/>
      <c r="Q175" s="369"/>
    </row>
    <row r="176" spans="3:17" x14ac:dyDescent="0.2">
      <c r="C176" s="420"/>
      <c r="L176" s="369"/>
      <c r="M176" s="369"/>
      <c r="N176" s="369"/>
      <c r="O176" s="369"/>
      <c r="P176" s="369"/>
      <c r="Q176" s="369"/>
    </row>
    <row r="177" spans="3:17" x14ac:dyDescent="0.2">
      <c r="C177" s="420"/>
      <c r="L177" s="369"/>
      <c r="M177" s="369"/>
      <c r="N177" s="369"/>
      <c r="O177" s="369"/>
      <c r="P177" s="369"/>
      <c r="Q177" s="369"/>
    </row>
    <row r="178" spans="3:17" x14ac:dyDescent="0.2">
      <c r="C178" s="420"/>
      <c r="L178" s="369"/>
      <c r="M178" s="369"/>
      <c r="N178" s="369"/>
      <c r="O178" s="369"/>
      <c r="P178" s="369"/>
      <c r="Q178" s="369"/>
    </row>
    <row r="179" spans="3:17" x14ac:dyDescent="0.2">
      <c r="C179" s="420"/>
      <c r="L179" s="369"/>
      <c r="M179" s="369"/>
      <c r="N179" s="369"/>
      <c r="O179" s="369"/>
      <c r="P179" s="369"/>
      <c r="Q179" s="369"/>
    </row>
    <row r="180" spans="3:17" x14ac:dyDescent="0.2">
      <c r="C180" s="420"/>
      <c r="L180" s="369"/>
      <c r="M180" s="369"/>
      <c r="N180" s="369"/>
      <c r="O180" s="369"/>
      <c r="P180" s="369"/>
      <c r="Q180" s="369"/>
    </row>
    <row r="181" spans="3:17" x14ac:dyDescent="0.2">
      <c r="C181" s="420"/>
      <c r="L181" s="369"/>
      <c r="M181" s="369"/>
      <c r="N181" s="369"/>
      <c r="O181" s="369"/>
      <c r="P181" s="369"/>
      <c r="Q181" s="369"/>
    </row>
    <row r="182" spans="3:17" x14ac:dyDescent="0.2">
      <c r="C182" s="420"/>
      <c r="L182" s="369"/>
      <c r="M182" s="369"/>
      <c r="N182" s="369"/>
      <c r="O182" s="369"/>
      <c r="P182" s="369"/>
      <c r="Q182" s="369"/>
    </row>
    <row r="183" spans="3:17" x14ac:dyDescent="0.2">
      <c r="C183" s="420"/>
      <c r="L183" s="369"/>
      <c r="M183" s="369"/>
      <c r="N183" s="369"/>
      <c r="O183" s="369"/>
      <c r="P183" s="369"/>
      <c r="Q183" s="369"/>
    </row>
    <row r="184" spans="3:17" x14ac:dyDescent="0.2">
      <c r="C184" s="420"/>
      <c r="L184" s="369"/>
      <c r="M184" s="369"/>
      <c r="N184" s="369"/>
      <c r="O184" s="369"/>
      <c r="P184" s="369"/>
      <c r="Q184" s="369"/>
    </row>
    <row r="185" spans="3:17" x14ac:dyDescent="0.2">
      <c r="C185" s="420"/>
      <c r="L185" s="369"/>
      <c r="M185" s="369"/>
      <c r="N185" s="369"/>
      <c r="O185" s="369"/>
      <c r="P185" s="369"/>
      <c r="Q185" s="369"/>
    </row>
    <row r="186" spans="3:17" x14ac:dyDescent="0.2">
      <c r="C186" s="420"/>
      <c r="L186" s="369"/>
      <c r="M186" s="369"/>
      <c r="N186" s="369"/>
      <c r="O186" s="369"/>
      <c r="P186" s="369"/>
      <c r="Q186" s="369"/>
    </row>
    <row r="187" spans="3:17" x14ac:dyDescent="0.2">
      <c r="C187" s="420"/>
      <c r="L187" s="369"/>
      <c r="M187" s="369"/>
      <c r="N187" s="369"/>
      <c r="O187" s="369"/>
      <c r="P187" s="369"/>
      <c r="Q187" s="369"/>
    </row>
    <row r="188" spans="3:17" x14ac:dyDescent="0.2">
      <c r="C188" s="420"/>
      <c r="L188" s="369"/>
      <c r="M188" s="369"/>
      <c r="N188" s="369"/>
      <c r="O188" s="369"/>
      <c r="P188" s="369"/>
      <c r="Q188" s="369"/>
    </row>
    <row r="189" spans="3:17" x14ac:dyDescent="0.2">
      <c r="C189" s="420"/>
      <c r="L189" s="369"/>
      <c r="M189" s="369"/>
      <c r="N189" s="369"/>
      <c r="O189" s="369"/>
      <c r="P189" s="369"/>
      <c r="Q189" s="369"/>
    </row>
    <row r="190" spans="3:17" x14ac:dyDescent="0.2">
      <c r="C190" s="420"/>
      <c r="L190" s="369"/>
      <c r="M190" s="369"/>
      <c r="N190" s="369"/>
      <c r="O190" s="369"/>
      <c r="P190" s="369"/>
      <c r="Q190" s="369"/>
    </row>
    <row r="191" spans="3:17" x14ac:dyDescent="0.2">
      <c r="C191" s="420"/>
      <c r="L191" s="369"/>
      <c r="M191" s="369"/>
      <c r="N191" s="369"/>
      <c r="O191" s="369"/>
      <c r="P191" s="369"/>
      <c r="Q191" s="369"/>
    </row>
    <row r="192" spans="3:17" x14ac:dyDescent="0.2">
      <c r="C192" s="420"/>
      <c r="L192" s="369"/>
      <c r="M192" s="369"/>
      <c r="N192" s="369"/>
      <c r="O192" s="369"/>
      <c r="P192" s="369"/>
      <c r="Q192" s="369"/>
    </row>
    <row r="193" spans="3:17" x14ac:dyDescent="0.2">
      <c r="C193" s="420"/>
      <c r="L193" s="369"/>
      <c r="M193" s="369"/>
      <c r="N193" s="369"/>
      <c r="O193" s="369"/>
      <c r="P193" s="369"/>
      <c r="Q193" s="369"/>
    </row>
    <row r="194" spans="3:17" x14ac:dyDescent="0.2">
      <c r="C194" s="420"/>
      <c r="L194" s="369"/>
      <c r="M194" s="369"/>
      <c r="N194" s="369"/>
      <c r="O194" s="369"/>
      <c r="P194" s="369"/>
      <c r="Q194" s="369"/>
    </row>
    <row r="195" spans="3:17" x14ac:dyDescent="0.2">
      <c r="C195" s="420"/>
      <c r="L195" s="369"/>
      <c r="M195" s="369"/>
      <c r="N195" s="369"/>
      <c r="O195" s="369"/>
      <c r="P195" s="369"/>
      <c r="Q195" s="369"/>
    </row>
    <row r="196" spans="3:17" x14ac:dyDescent="0.2">
      <c r="C196" s="420"/>
      <c r="L196" s="369"/>
      <c r="M196" s="369"/>
      <c r="N196" s="369"/>
      <c r="O196" s="369"/>
      <c r="P196" s="369"/>
      <c r="Q196" s="369"/>
    </row>
    <row r="197" spans="3:17" x14ac:dyDescent="0.2">
      <c r="C197" s="420"/>
      <c r="L197" s="369"/>
      <c r="M197" s="369"/>
      <c r="N197" s="369"/>
      <c r="O197" s="369"/>
      <c r="P197" s="369"/>
      <c r="Q197" s="369"/>
    </row>
    <row r="198" spans="3:17" x14ac:dyDescent="0.2">
      <c r="C198" s="420"/>
      <c r="L198" s="369"/>
      <c r="M198" s="369"/>
      <c r="N198" s="369"/>
      <c r="O198" s="369"/>
      <c r="P198" s="369"/>
      <c r="Q198" s="369"/>
    </row>
    <row r="199" spans="3:17" x14ac:dyDescent="0.2">
      <c r="C199" s="420"/>
      <c r="L199" s="369"/>
      <c r="M199" s="369"/>
      <c r="N199" s="369"/>
      <c r="O199" s="369"/>
      <c r="P199" s="369"/>
      <c r="Q199" s="369"/>
    </row>
    <row r="200" spans="3:17" x14ac:dyDescent="0.2">
      <c r="C200" s="420"/>
      <c r="L200" s="369"/>
      <c r="M200" s="369"/>
      <c r="N200" s="369"/>
      <c r="O200" s="369"/>
      <c r="P200" s="369"/>
      <c r="Q200" s="369"/>
    </row>
    <row r="201" spans="3:17" x14ac:dyDescent="0.2">
      <c r="C201" s="420"/>
      <c r="L201" s="369"/>
      <c r="M201" s="369"/>
      <c r="N201" s="369"/>
      <c r="O201" s="369"/>
      <c r="P201" s="369"/>
      <c r="Q201" s="369"/>
    </row>
    <row r="202" spans="3:17" x14ac:dyDescent="0.2">
      <c r="C202" s="420"/>
      <c r="L202" s="369"/>
      <c r="M202" s="369"/>
      <c r="N202" s="369"/>
      <c r="O202" s="369"/>
      <c r="P202" s="369"/>
      <c r="Q202" s="369"/>
    </row>
    <row r="203" spans="3:17" x14ac:dyDescent="0.2">
      <c r="C203" s="420"/>
      <c r="L203" s="369"/>
      <c r="M203" s="369"/>
      <c r="N203" s="369"/>
      <c r="O203" s="369"/>
      <c r="P203" s="369"/>
      <c r="Q203" s="369"/>
    </row>
    <row r="204" spans="3:17" x14ac:dyDescent="0.2">
      <c r="C204" s="420"/>
      <c r="L204" s="369"/>
      <c r="M204" s="369"/>
      <c r="N204" s="369"/>
      <c r="O204" s="369"/>
      <c r="P204" s="369"/>
      <c r="Q204" s="369"/>
    </row>
    <row r="205" spans="3:17" x14ac:dyDescent="0.2">
      <c r="C205" s="420"/>
      <c r="L205" s="369"/>
      <c r="M205" s="369"/>
      <c r="N205" s="369"/>
      <c r="O205" s="369"/>
      <c r="P205" s="369"/>
      <c r="Q205" s="369"/>
    </row>
    <row r="206" spans="3:17" x14ac:dyDescent="0.2">
      <c r="C206" s="420"/>
      <c r="L206" s="369"/>
      <c r="M206" s="369"/>
      <c r="N206" s="369"/>
      <c r="O206" s="369"/>
      <c r="P206" s="369"/>
      <c r="Q206" s="369"/>
    </row>
    <row r="207" spans="3:17" x14ac:dyDescent="0.2">
      <c r="C207" s="420"/>
      <c r="L207" s="369"/>
      <c r="M207" s="369"/>
      <c r="N207" s="369"/>
      <c r="O207" s="369"/>
      <c r="P207" s="369"/>
      <c r="Q207" s="369"/>
    </row>
    <row r="208" spans="3:17" x14ac:dyDescent="0.2">
      <c r="C208" s="420"/>
      <c r="L208" s="369"/>
      <c r="M208" s="369"/>
      <c r="N208" s="369"/>
      <c r="O208" s="369"/>
      <c r="P208" s="369"/>
      <c r="Q208" s="369"/>
    </row>
    <row r="209" spans="3:17" x14ac:dyDescent="0.2">
      <c r="C209" s="420"/>
      <c r="L209" s="369"/>
      <c r="M209" s="369"/>
      <c r="N209" s="369"/>
      <c r="O209" s="369"/>
      <c r="P209" s="369"/>
      <c r="Q209" s="369"/>
    </row>
    <row r="210" spans="3:17" x14ac:dyDescent="0.2">
      <c r="C210" s="420"/>
      <c r="L210" s="369"/>
      <c r="M210" s="369"/>
      <c r="N210" s="369"/>
      <c r="O210" s="369"/>
      <c r="P210" s="369"/>
      <c r="Q210" s="369"/>
    </row>
    <row r="211" spans="3:17" x14ac:dyDescent="0.2">
      <c r="C211" s="420"/>
      <c r="L211" s="369"/>
      <c r="M211" s="369"/>
      <c r="N211" s="369"/>
      <c r="O211" s="369"/>
      <c r="P211" s="369"/>
      <c r="Q211" s="369"/>
    </row>
    <row r="212" spans="3:17" x14ac:dyDescent="0.2">
      <c r="C212" s="420"/>
      <c r="L212" s="369"/>
      <c r="M212" s="369"/>
      <c r="N212" s="369"/>
      <c r="O212" s="369"/>
      <c r="P212" s="369"/>
      <c r="Q212" s="369"/>
    </row>
    <row r="213" spans="3:17" x14ac:dyDescent="0.2">
      <c r="C213" s="420"/>
      <c r="L213" s="369"/>
      <c r="M213" s="369"/>
      <c r="N213" s="369"/>
      <c r="O213" s="369"/>
      <c r="P213" s="369"/>
      <c r="Q213" s="369"/>
    </row>
    <row r="214" spans="3:17" x14ac:dyDescent="0.2">
      <c r="C214" s="420"/>
      <c r="L214" s="369"/>
      <c r="M214" s="369"/>
      <c r="N214" s="369"/>
      <c r="O214" s="369"/>
      <c r="P214" s="369"/>
      <c r="Q214" s="369"/>
    </row>
    <row r="215" spans="3:17" x14ac:dyDescent="0.2">
      <c r="C215" s="420"/>
      <c r="L215" s="369"/>
      <c r="M215" s="369"/>
      <c r="N215" s="369"/>
      <c r="O215" s="369"/>
      <c r="P215" s="369"/>
      <c r="Q215" s="369"/>
    </row>
    <row r="216" spans="3:17" x14ac:dyDescent="0.2">
      <c r="C216" s="420"/>
      <c r="L216" s="369"/>
      <c r="M216" s="369"/>
      <c r="N216" s="369"/>
      <c r="O216" s="369"/>
      <c r="P216" s="369"/>
      <c r="Q216" s="369"/>
    </row>
    <row r="217" spans="3:17" x14ac:dyDescent="0.2">
      <c r="C217" s="420"/>
      <c r="L217" s="369"/>
      <c r="M217" s="369"/>
      <c r="N217" s="369"/>
      <c r="O217" s="369"/>
      <c r="P217" s="369"/>
      <c r="Q217" s="369"/>
    </row>
    <row r="218" spans="3:17" x14ac:dyDescent="0.2">
      <c r="C218" s="420"/>
      <c r="L218" s="369"/>
      <c r="M218" s="369"/>
      <c r="N218" s="369"/>
      <c r="O218" s="369"/>
      <c r="P218" s="369"/>
      <c r="Q218" s="369"/>
    </row>
    <row r="219" spans="3:17" x14ac:dyDescent="0.2">
      <c r="C219" s="420"/>
      <c r="L219" s="369"/>
      <c r="M219" s="369"/>
      <c r="N219" s="369"/>
      <c r="O219" s="369"/>
      <c r="P219" s="369"/>
      <c r="Q219" s="369"/>
    </row>
    <row r="220" spans="3:17" x14ac:dyDescent="0.2">
      <c r="C220" s="420"/>
      <c r="L220" s="369"/>
      <c r="M220" s="369"/>
      <c r="N220" s="369"/>
      <c r="O220" s="369"/>
      <c r="P220" s="369"/>
      <c r="Q220" s="369"/>
    </row>
    <row r="221" spans="3:17" x14ac:dyDescent="0.2">
      <c r="C221" s="420"/>
      <c r="L221" s="369"/>
      <c r="M221" s="369"/>
      <c r="N221" s="369"/>
      <c r="O221" s="369"/>
      <c r="P221" s="369"/>
      <c r="Q221" s="369"/>
    </row>
    <row r="222" spans="3:17" x14ac:dyDescent="0.2">
      <c r="C222" s="420"/>
      <c r="L222" s="369"/>
      <c r="M222" s="369"/>
      <c r="N222" s="369"/>
      <c r="O222" s="369"/>
      <c r="P222" s="369"/>
      <c r="Q222" s="369"/>
    </row>
    <row r="223" spans="3:17" x14ac:dyDescent="0.2">
      <c r="C223" s="420"/>
      <c r="L223" s="369"/>
      <c r="M223" s="369"/>
      <c r="N223" s="369"/>
      <c r="O223" s="369"/>
      <c r="P223" s="369"/>
      <c r="Q223" s="369"/>
    </row>
    <row r="224" spans="3:17" x14ac:dyDescent="0.2">
      <c r="C224" s="420"/>
      <c r="L224" s="369"/>
      <c r="M224" s="369"/>
      <c r="N224" s="369"/>
      <c r="O224" s="369"/>
      <c r="P224" s="369"/>
      <c r="Q224" s="369"/>
    </row>
    <row r="225" spans="3:17" x14ac:dyDescent="0.2">
      <c r="C225" s="420"/>
      <c r="L225" s="369"/>
      <c r="M225" s="369"/>
      <c r="N225" s="369"/>
      <c r="O225" s="369"/>
      <c r="P225" s="369"/>
      <c r="Q225" s="369"/>
    </row>
    <row r="226" spans="3:17" x14ac:dyDescent="0.2">
      <c r="C226" s="420"/>
      <c r="L226" s="369"/>
      <c r="M226" s="369"/>
      <c r="N226" s="369"/>
      <c r="O226" s="369"/>
      <c r="P226" s="369"/>
      <c r="Q226" s="369"/>
    </row>
    <row r="227" spans="3:17" x14ac:dyDescent="0.2">
      <c r="C227" s="420"/>
      <c r="L227" s="369"/>
      <c r="M227" s="369"/>
      <c r="N227" s="369"/>
      <c r="O227" s="369"/>
      <c r="P227" s="369"/>
      <c r="Q227" s="369"/>
    </row>
    <row r="228" spans="3:17" x14ac:dyDescent="0.2">
      <c r="C228" s="420"/>
      <c r="L228" s="369"/>
      <c r="M228" s="369"/>
      <c r="N228" s="369"/>
      <c r="O228" s="369"/>
      <c r="P228" s="369"/>
      <c r="Q228" s="369"/>
    </row>
    <row r="229" spans="3:17" x14ac:dyDescent="0.2">
      <c r="C229" s="420"/>
      <c r="L229" s="369"/>
      <c r="M229" s="369"/>
      <c r="N229" s="369"/>
      <c r="O229" s="369"/>
      <c r="P229" s="369"/>
      <c r="Q229" s="369"/>
    </row>
    <row r="230" spans="3:17" x14ac:dyDescent="0.2">
      <c r="C230" s="420"/>
      <c r="L230" s="369"/>
      <c r="M230" s="369"/>
      <c r="N230" s="369"/>
      <c r="O230" s="369"/>
      <c r="P230" s="369"/>
      <c r="Q230" s="369"/>
    </row>
    <row r="231" spans="3:17" x14ac:dyDescent="0.2">
      <c r="C231" s="420"/>
      <c r="L231" s="369"/>
      <c r="M231" s="369"/>
      <c r="N231" s="369"/>
      <c r="O231" s="369"/>
      <c r="P231" s="369"/>
      <c r="Q231" s="369"/>
    </row>
    <row r="232" spans="3:17" x14ac:dyDescent="0.2">
      <c r="C232" s="420"/>
      <c r="L232" s="369"/>
      <c r="M232" s="369"/>
      <c r="N232" s="369"/>
      <c r="O232" s="369"/>
      <c r="P232" s="369"/>
      <c r="Q232" s="369"/>
    </row>
    <row r="233" spans="3:17" x14ac:dyDescent="0.2">
      <c r="C233" s="420"/>
      <c r="L233" s="369"/>
      <c r="M233" s="369"/>
      <c r="N233" s="369"/>
      <c r="O233" s="369"/>
      <c r="P233" s="369"/>
      <c r="Q233" s="369"/>
    </row>
    <row r="234" spans="3:17" x14ac:dyDescent="0.2">
      <c r="C234" s="420"/>
      <c r="L234" s="369"/>
      <c r="M234" s="369"/>
      <c r="N234" s="369"/>
      <c r="O234" s="369"/>
      <c r="P234" s="369"/>
      <c r="Q234" s="369"/>
    </row>
    <row r="235" spans="3:17" x14ac:dyDescent="0.2">
      <c r="C235" s="420"/>
      <c r="L235" s="369"/>
      <c r="M235" s="369"/>
      <c r="N235" s="369"/>
      <c r="O235" s="369"/>
      <c r="P235" s="369"/>
      <c r="Q235" s="369"/>
    </row>
    <row r="236" spans="3:17" x14ac:dyDescent="0.2">
      <c r="C236" s="420"/>
      <c r="L236" s="369"/>
      <c r="M236" s="369"/>
      <c r="N236" s="369"/>
      <c r="O236" s="369"/>
      <c r="P236" s="369"/>
      <c r="Q236" s="369"/>
    </row>
    <row r="237" spans="3:17" x14ac:dyDescent="0.2">
      <c r="C237" s="420"/>
      <c r="L237" s="369"/>
      <c r="M237" s="369"/>
      <c r="N237" s="369"/>
      <c r="O237" s="369"/>
      <c r="P237" s="369"/>
      <c r="Q237" s="369"/>
    </row>
    <row r="238" spans="3:17" x14ac:dyDescent="0.2">
      <c r="C238" s="420"/>
      <c r="L238" s="369"/>
      <c r="M238" s="369"/>
      <c r="N238" s="369"/>
      <c r="O238" s="369"/>
      <c r="P238" s="369"/>
      <c r="Q238" s="369"/>
    </row>
    <row r="239" spans="3:17" x14ac:dyDescent="0.2">
      <c r="C239" s="420"/>
      <c r="L239" s="369"/>
      <c r="M239" s="369"/>
      <c r="N239" s="369"/>
      <c r="O239" s="369"/>
      <c r="P239" s="369"/>
      <c r="Q239" s="369"/>
    </row>
    <row r="240" spans="3:17" x14ac:dyDescent="0.2">
      <c r="C240" s="420"/>
      <c r="L240" s="369"/>
      <c r="M240" s="369"/>
      <c r="N240" s="369"/>
      <c r="O240" s="369"/>
      <c r="P240" s="369"/>
      <c r="Q240" s="369"/>
    </row>
    <row r="241" spans="3:17" x14ac:dyDescent="0.2">
      <c r="C241" s="420"/>
      <c r="L241" s="369"/>
      <c r="M241" s="369"/>
      <c r="N241" s="369"/>
      <c r="O241" s="369"/>
      <c r="P241" s="369"/>
      <c r="Q241" s="369"/>
    </row>
    <row r="242" spans="3:17" x14ac:dyDescent="0.2">
      <c r="C242" s="420"/>
      <c r="L242" s="369"/>
      <c r="M242" s="369"/>
      <c r="N242" s="369"/>
      <c r="O242" s="369"/>
      <c r="P242" s="369"/>
      <c r="Q242" s="369"/>
    </row>
    <row r="243" spans="3:17" x14ac:dyDescent="0.2">
      <c r="C243" s="420"/>
      <c r="L243" s="369"/>
      <c r="M243" s="369"/>
      <c r="N243" s="369"/>
      <c r="O243" s="369"/>
      <c r="P243" s="369"/>
      <c r="Q243" s="369"/>
    </row>
    <row r="244" spans="3:17" x14ac:dyDescent="0.2">
      <c r="C244" s="420"/>
      <c r="L244" s="369"/>
      <c r="M244" s="369"/>
      <c r="N244" s="369"/>
      <c r="O244" s="369"/>
      <c r="P244" s="369"/>
      <c r="Q244" s="369"/>
    </row>
    <row r="245" spans="3:17" x14ac:dyDescent="0.2">
      <c r="C245" s="420"/>
      <c r="L245" s="369"/>
      <c r="M245" s="369"/>
      <c r="N245" s="369"/>
      <c r="O245" s="369"/>
      <c r="P245" s="369"/>
      <c r="Q245" s="369"/>
    </row>
    <row r="246" spans="3:17" x14ac:dyDescent="0.2">
      <c r="C246" s="420"/>
      <c r="L246" s="369"/>
      <c r="M246" s="369"/>
      <c r="N246" s="369"/>
      <c r="O246" s="369"/>
      <c r="P246" s="369"/>
      <c r="Q246" s="369"/>
    </row>
    <row r="247" spans="3:17" x14ac:dyDescent="0.2">
      <c r="C247" s="420"/>
      <c r="L247" s="369"/>
      <c r="M247" s="369"/>
      <c r="N247" s="369"/>
      <c r="O247" s="369"/>
      <c r="P247" s="369"/>
      <c r="Q247" s="369"/>
    </row>
    <row r="248" spans="3:17" x14ac:dyDescent="0.2">
      <c r="C248" s="420"/>
      <c r="L248" s="369"/>
      <c r="M248" s="369"/>
      <c r="N248" s="369"/>
      <c r="O248" s="369"/>
      <c r="P248" s="369"/>
      <c r="Q248" s="369"/>
    </row>
    <row r="249" spans="3:17" x14ac:dyDescent="0.2">
      <c r="C249" s="420"/>
      <c r="L249" s="369"/>
      <c r="M249" s="369"/>
      <c r="N249" s="369"/>
      <c r="O249" s="369"/>
      <c r="P249" s="369"/>
      <c r="Q249" s="369"/>
    </row>
    <row r="250" spans="3:17" x14ac:dyDescent="0.2">
      <c r="C250" s="420"/>
      <c r="L250" s="369"/>
      <c r="M250" s="369"/>
      <c r="N250" s="369"/>
      <c r="O250" s="369"/>
      <c r="P250" s="369"/>
      <c r="Q250" s="369"/>
    </row>
    <row r="251" spans="3:17" x14ac:dyDescent="0.2">
      <c r="C251" s="420"/>
      <c r="L251" s="369"/>
      <c r="M251" s="369"/>
      <c r="N251" s="369"/>
      <c r="O251" s="369"/>
      <c r="P251" s="369"/>
      <c r="Q251" s="369"/>
    </row>
    <row r="252" spans="3:17" x14ac:dyDescent="0.2">
      <c r="C252" s="420"/>
      <c r="L252" s="369"/>
      <c r="M252" s="369"/>
      <c r="N252" s="369"/>
      <c r="O252" s="369"/>
      <c r="P252" s="369"/>
      <c r="Q252" s="369"/>
    </row>
    <row r="253" spans="3:17" x14ac:dyDescent="0.2">
      <c r="C253" s="420"/>
      <c r="L253" s="369"/>
      <c r="M253" s="369"/>
      <c r="N253" s="369"/>
      <c r="O253" s="369"/>
      <c r="P253" s="369"/>
      <c r="Q253" s="369"/>
    </row>
    <row r="254" spans="3:17" x14ac:dyDescent="0.2">
      <c r="C254" s="420"/>
      <c r="L254" s="369"/>
      <c r="M254" s="369"/>
      <c r="N254" s="369"/>
      <c r="O254" s="369"/>
      <c r="P254" s="369"/>
      <c r="Q254" s="369"/>
    </row>
    <row r="255" spans="3:17" x14ac:dyDescent="0.2">
      <c r="C255" s="420"/>
      <c r="L255" s="369"/>
      <c r="M255" s="369"/>
      <c r="N255" s="369"/>
      <c r="O255" s="369"/>
      <c r="P255" s="369"/>
      <c r="Q255" s="369"/>
    </row>
    <row r="256" spans="3:17" x14ac:dyDescent="0.2">
      <c r="C256" s="420"/>
      <c r="L256" s="369"/>
      <c r="M256" s="369"/>
      <c r="N256" s="369"/>
      <c r="O256" s="369"/>
      <c r="P256" s="369"/>
      <c r="Q256" s="369"/>
    </row>
    <row r="257" spans="3:17" x14ac:dyDescent="0.2">
      <c r="C257" s="420"/>
      <c r="L257" s="369"/>
      <c r="M257" s="369"/>
      <c r="N257" s="369"/>
      <c r="O257" s="369"/>
      <c r="P257" s="369"/>
      <c r="Q257" s="369"/>
    </row>
    <row r="258" spans="3:17" x14ac:dyDescent="0.2">
      <c r="C258" s="420"/>
      <c r="L258" s="369"/>
      <c r="M258" s="369"/>
      <c r="N258" s="369"/>
      <c r="O258" s="369"/>
      <c r="P258" s="369"/>
      <c r="Q258" s="369"/>
    </row>
    <row r="259" spans="3:17" x14ac:dyDescent="0.2">
      <c r="C259" s="420"/>
      <c r="L259" s="369"/>
      <c r="M259" s="369"/>
      <c r="N259" s="369"/>
      <c r="O259" s="369"/>
      <c r="P259" s="369"/>
      <c r="Q259" s="369"/>
    </row>
    <row r="260" spans="3:17" x14ac:dyDescent="0.2">
      <c r="C260" s="420"/>
      <c r="L260" s="369"/>
      <c r="M260" s="369"/>
      <c r="N260" s="369"/>
      <c r="O260" s="369"/>
      <c r="P260" s="369"/>
      <c r="Q260" s="369"/>
    </row>
    <row r="261" spans="3:17" x14ac:dyDescent="0.2">
      <c r="C261" s="420"/>
      <c r="L261" s="369"/>
      <c r="M261" s="369"/>
      <c r="N261" s="369"/>
      <c r="O261" s="369"/>
      <c r="P261" s="369"/>
      <c r="Q261" s="369"/>
    </row>
    <row r="262" spans="3:17" x14ac:dyDescent="0.2">
      <c r="C262" s="420"/>
      <c r="L262" s="369"/>
      <c r="M262" s="369"/>
      <c r="N262" s="369"/>
      <c r="O262" s="369"/>
      <c r="P262" s="369"/>
      <c r="Q262" s="369"/>
    </row>
    <row r="263" spans="3:17" x14ac:dyDescent="0.2">
      <c r="C263" s="420"/>
      <c r="L263" s="369"/>
      <c r="M263" s="369"/>
      <c r="N263" s="369"/>
      <c r="O263" s="369"/>
      <c r="P263" s="369"/>
      <c r="Q263" s="369"/>
    </row>
    <row r="264" spans="3:17" x14ac:dyDescent="0.2">
      <c r="C264" s="420"/>
      <c r="L264" s="369"/>
      <c r="M264" s="369"/>
      <c r="N264" s="369"/>
      <c r="O264" s="369"/>
      <c r="P264" s="369"/>
      <c r="Q264" s="369"/>
    </row>
    <row r="265" spans="3:17" x14ac:dyDescent="0.2">
      <c r="C265" s="420"/>
      <c r="L265" s="369"/>
      <c r="M265" s="369"/>
      <c r="N265" s="369"/>
      <c r="O265" s="369"/>
      <c r="P265" s="369"/>
      <c r="Q265" s="369"/>
    </row>
    <row r="266" spans="3:17" x14ac:dyDescent="0.2">
      <c r="C266" s="420"/>
      <c r="L266" s="369"/>
      <c r="M266" s="369"/>
      <c r="N266" s="369"/>
      <c r="O266" s="369"/>
      <c r="P266" s="369"/>
      <c r="Q266" s="369"/>
    </row>
    <row r="267" spans="3:17" x14ac:dyDescent="0.2">
      <c r="C267" s="420"/>
      <c r="L267" s="369"/>
      <c r="M267" s="369"/>
      <c r="N267" s="369"/>
      <c r="O267" s="369"/>
      <c r="P267" s="369"/>
      <c r="Q267" s="369"/>
    </row>
    <row r="268" spans="3:17" x14ac:dyDescent="0.2">
      <c r="C268" s="420"/>
      <c r="L268" s="369"/>
      <c r="M268" s="369"/>
      <c r="N268" s="369"/>
      <c r="O268" s="369"/>
      <c r="P268" s="369"/>
      <c r="Q268" s="369"/>
    </row>
    <row r="269" spans="3:17" x14ac:dyDescent="0.2">
      <c r="C269" s="420"/>
      <c r="L269" s="369"/>
      <c r="M269" s="369"/>
      <c r="N269" s="369"/>
      <c r="O269" s="369"/>
      <c r="P269" s="369"/>
      <c r="Q269" s="369"/>
    </row>
    <row r="270" spans="3:17" x14ac:dyDescent="0.2">
      <c r="C270" s="420"/>
      <c r="L270" s="369"/>
      <c r="M270" s="369"/>
      <c r="N270" s="369"/>
      <c r="O270" s="369"/>
      <c r="P270" s="369"/>
      <c r="Q270" s="369"/>
    </row>
    <row r="271" spans="3:17" x14ac:dyDescent="0.2">
      <c r="C271" s="420"/>
      <c r="L271" s="369"/>
      <c r="M271" s="369"/>
      <c r="N271" s="369"/>
      <c r="O271" s="369"/>
      <c r="P271" s="369"/>
      <c r="Q271" s="369"/>
    </row>
    <row r="272" spans="3:17" x14ac:dyDescent="0.2">
      <c r="C272" s="420"/>
      <c r="L272" s="369"/>
      <c r="M272" s="369"/>
      <c r="N272" s="369"/>
      <c r="O272" s="369"/>
      <c r="P272" s="369"/>
      <c r="Q272" s="369"/>
    </row>
    <row r="273" spans="3:17" x14ac:dyDescent="0.2">
      <c r="C273" s="420"/>
      <c r="L273" s="369"/>
      <c r="M273" s="369"/>
      <c r="N273" s="369"/>
      <c r="O273" s="369"/>
      <c r="P273" s="369"/>
      <c r="Q273" s="369"/>
    </row>
    <row r="274" spans="3:17" x14ac:dyDescent="0.2">
      <c r="C274" s="420"/>
      <c r="L274" s="369"/>
      <c r="M274" s="369"/>
      <c r="N274" s="369"/>
      <c r="O274" s="369"/>
      <c r="P274" s="369"/>
      <c r="Q274" s="369"/>
    </row>
    <row r="275" spans="3:17" x14ac:dyDescent="0.2">
      <c r="C275" s="420"/>
      <c r="L275" s="369"/>
      <c r="M275" s="369"/>
      <c r="N275" s="369"/>
      <c r="O275" s="369"/>
      <c r="P275" s="369"/>
      <c r="Q275" s="369"/>
    </row>
    <row r="276" spans="3:17" x14ac:dyDescent="0.2">
      <c r="C276" s="420"/>
      <c r="L276" s="369"/>
      <c r="M276" s="369"/>
      <c r="N276" s="369"/>
      <c r="O276" s="369"/>
      <c r="P276" s="369"/>
      <c r="Q276" s="369"/>
    </row>
    <row r="277" spans="3:17" x14ac:dyDescent="0.2">
      <c r="C277" s="420"/>
      <c r="L277" s="369"/>
      <c r="M277" s="369"/>
      <c r="N277" s="369"/>
      <c r="O277" s="369"/>
      <c r="P277" s="369"/>
      <c r="Q277" s="369"/>
    </row>
    <row r="278" spans="3:17" x14ac:dyDescent="0.2">
      <c r="C278" s="420"/>
      <c r="L278" s="369"/>
      <c r="M278" s="369"/>
      <c r="N278" s="369"/>
      <c r="O278" s="369"/>
      <c r="P278" s="369"/>
      <c r="Q278" s="369"/>
    </row>
    <row r="279" spans="3:17" x14ac:dyDescent="0.2">
      <c r="C279" s="420"/>
      <c r="L279" s="369"/>
      <c r="M279" s="369"/>
      <c r="N279" s="369"/>
      <c r="O279" s="369"/>
      <c r="P279" s="369"/>
      <c r="Q279" s="369"/>
    </row>
    <row r="280" spans="3:17" x14ac:dyDescent="0.2">
      <c r="C280" s="420"/>
      <c r="L280" s="369"/>
      <c r="M280" s="369"/>
      <c r="N280" s="369"/>
      <c r="O280" s="369"/>
      <c r="P280" s="369"/>
      <c r="Q280" s="369"/>
    </row>
    <row r="281" spans="3:17" x14ac:dyDescent="0.2">
      <c r="C281" s="420"/>
      <c r="L281" s="369"/>
      <c r="M281" s="369"/>
      <c r="N281" s="369"/>
      <c r="O281" s="369"/>
      <c r="P281" s="369"/>
      <c r="Q281" s="369"/>
    </row>
    <row r="282" spans="3:17" x14ac:dyDescent="0.2">
      <c r="C282" s="420"/>
      <c r="L282" s="369"/>
      <c r="M282" s="369"/>
      <c r="N282" s="369"/>
      <c r="O282" s="369"/>
      <c r="P282" s="369"/>
      <c r="Q282" s="369"/>
    </row>
    <row r="283" spans="3:17" x14ac:dyDescent="0.2">
      <c r="C283" s="420"/>
      <c r="L283" s="369"/>
      <c r="M283" s="369"/>
      <c r="N283" s="369"/>
      <c r="O283" s="369"/>
      <c r="P283" s="369"/>
      <c r="Q283" s="369"/>
    </row>
    <row r="284" spans="3:17" x14ac:dyDescent="0.2">
      <c r="C284" s="420"/>
      <c r="L284" s="369"/>
      <c r="M284" s="369"/>
      <c r="N284" s="369"/>
      <c r="O284" s="369"/>
      <c r="P284" s="369"/>
      <c r="Q284" s="369"/>
    </row>
    <row r="285" spans="3:17" x14ac:dyDescent="0.2">
      <c r="C285" s="420"/>
      <c r="L285" s="369"/>
      <c r="M285" s="369"/>
      <c r="N285" s="369"/>
      <c r="O285" s="369"/>
      <c r="P285" s="369"/>
      <c r="Q285" s="369"/>
    </row>
    <row r="286" spans="3:17" x14ac:dyDescent="0.2">
      <c r="C286" s="420"/>
      <c r="L286" s="369"/>
      <c r="M286" s="369"/>
      <c r="N286" s="369"/>
      <c r="O286" s="369"/>
      <c r="P286" s="369"/>
      <c r="Q286" s="369"/>
    </row>
    <row r="287" spans="3:17" x14ac:dyDescent="0.2">
      <c r="C287" s="420"/>
      <c r="L287" s="369"/>
      <c r="M287" s="369"/>
      <c r="N287" s="369"/>
      <c r="O287" s="369"/>
      <c r="P287" s="369"/>
      <c r="Q287" s="369"/>
    </row>
    <row r="288" spans="3:17" x14ac:dyDescent="0.2">
      <c r="C288" s="420"/>
      <c r="L288" s="369"/>
      <c r="M288" s="369"/>
      <c r="N288" s="369"/>
      <c r="O288" s="369"/>
      <c r="P288" s="369"/>
      <c r="Q288" s="369"/>
    </row>
    <row r="289" spans="3:17" x14ac:dyDescent="0.2">
      <c r="C289" s="420"/>
      <c r="L289" s="369"/>
      <c r="M289" s="369"/>
      <c r="N289" s="369"/>
      <c r="O289" s="369"/>
      <c r="P289" s="369"/>
      <c r="Q289" s="369"/>
    </row>
    <row r="290" spans="3:17" x14ac:dyDescent="0.2">
      <c r="C290" s="420"/>
      <c r="L290" s="369"/>
      <c r="M290" s="369"/>
      <c r="N290" s="369"/>
      <c r="O290" s="369"/>
      <c r="P290" s="369"/>
      <c r="Q290" s="369"/>
    </row>
    <row r="291" spans="3:17" x14ac:dyDescent="0.2">
      <c r="C291" s="420"/>
      <c r="L291" s="369"/>
      <c r="M291" s="369"/>
      <c r="N291" s="369"/>
      <c r="O291" s="369"/>
      <c r="P291" s="369"/>
      <c r="Q291" s="369"/>
    </row>
    <row r="292" spans="3:17" x14ac:dyDescent="0.2">
      <c r="C292" s="420"/>
      <c r="L292" s="369"/>
      <c r="M292" s="369"/>
      <c r="N292" s="369"/>
      <c r="O292" s="369"/>
      <c r="P292" s="369"/>
      <c r="Q292" s="369"/>
    </row>
    <row r="293" spans="3:17" x14ac:dyDescent="0.2">
      <c r="C293" s="420"/>
      <c r="L293" s="369"/>
      <c r="M293" s="369"/>
      <c r="N293" s="369"/>
      <c r="O293" s="369"/>
      <c r="P293" s="369"/>
      <c r="Q293" s="369"/>
    </row>
    <row r="294" spans="3:17" x14ac:dyDescent="0.2">
      <c r="C294" s="420"/>
      <c r="L294" s="369"/>
      <c r="M294" s="369"/>
      <c r="N294" s="369"/>
      <c r="O294" s="369"/>
      <c r="P294" s="369"/>
      <c r="Q294" s="369"/>
    </row>
    <row r="295" spans="3:17" x14ac:dyDescent="0.2">
      <c r="C295" s="420"/>
      <c r="L295" s="369"/>
      <c r="M295" s="369"/>
      <c r="N295" s="369"/>
      <c r="O295" s="369"/>
      <c r="P295" s="369"/>
      <c r="Q295" s="369"/>
    </row>
    <row r="296" spans="3:17" x14ac:dyDescent="0.2">
      <c r="C296" s="420"/>
      <c r="L296" s="369"/>
      <c r="M296" s="369"/>
      <c r="N296" s="369"/>
      <c r="O296" s="369"/>
      <c r="P296" s="369"/>
      <c r="Q296" s="369"/>
    </row>
    <row r="297" spans="3:17" x14ac:dyDescent="0.2">
      <c r="C297" s="420"/>
      <c r="L297" s="369"/>
      <c r="M297" s="369"/>
      <c r="N297" s="369"/>
      <c r="O297" s="369"/>
      <c r="P297" s="369"/>
      <c r="Q297" s="369"/>
    </row>
    <row r="298" spans="3:17" x14ac:dyDescent="0.2">
      <c r="C298" s="420"/>
      <c r="L298" s="369"/>
      <c r="M298" s="369"/>
      <c r="N298" s="369"/>
      <c r="O298" s="369"/>
      <c r="P298" s="369"/>
      <c r="Q298" s="369"/>
    </row>
    <row r="299" spans="3:17" x14ac:dyDescent="0.2">
      <c r="C299" s="420"/>
      <c r="L299" s="369"/>
      <c r="M299" s="369"/>
      <c r="N299" s="369"/>
      <c r="O299" s="369"/>
      <c r="P299" s="369"/>
      <c r="Q299" s="369"/>
    </row>
    <row r="300" spans="3:17" x14ac:dyDescent="0.2">
      <c r="L300" s="369"/>
      <c r="M300" s="369"/>
      <c r="N300" s="369"/>
      <c r="O300" s="369"/>
      <c r="P300" s="369"/>
      <c r="Q300" s="369"/>
    </row>
    <row r="301" spans="3:17" x14ac:dyDescent="0.2">
      <c r="L301" s="369"/>
      <c r="M301" s="369"/>
      <c r="N301" s="369"/>
      <c r="O301" s="369"/>
      <c r="P301" s="369"/>
      <c r="Q301" s="369"/>
    </row>
    <row r="302" spans="3:17" x14ac:dyDescent="0.2">
      <c r="L302" s="369"/>
      <c r="M302" s="369"/>
      <c r="N302" s="369"/>
      <c r="O302" s="369"/>
      <c r="P302" s="369"/>
      <c r="Q302" s="369"/>
    </row>
    <row r="303" spans="3:17" x14ac:dyDescent="0.2">
      <c r="L303" s="369"/>
      <c r="M303" s="369"/>
      <c r="N303" s="369"/>
      <c r="O303" s="369"/>
      <c r="P303" s="369"/>
      <c r="Q303" s="369"/>
    </row>
    <row r="304" spans="3:17" x14ac:dyDescent="0.2">
      <c r="L304" s="369"/>
      <c r="M304" s="369"/>
      <c r="N304" s="369"/>
      <c r="O304" s="369"/>
      <c r="P304" s="369"/>
      <c r="Q304" s="369"/>
    </row>
    <row r="305" spans="12:17" x14ac:dyDescent="0.2">
      <c r="L305" s="369"/>
      <c r="M305" s="369"/>
      <c r="N305" s="369"/>
      <c r="O305" s="369"/>
      <c r="P305" s="369"/>
      <c r="Q305" s="369"/>
    </row>
    <row r="306" spans="12:17" x14ac:dyDescent="0.2">
      <c r="L306" s="369"/>
      <c r="M306" s="369"/>
      <c r="N306" s="369"/>
      <c r="O306" s="369"/>
      <c r="P306" s="369"/>
      <c r="Q306" s="369"/>
    </row>
    <row r="307" spans="12:17" x14ac:dyDescent="0.2">
      <c r="L307" s="369"/>
      <c r="M307" s="369"/>
      <c r="N307" s="369"/>
      <c r="O307" s="369"/>
      <c r="P307" s="369"/>
      <c r="Q307" s="369"/>
    </row>
    <row r="308" spans="12:17" x14ac:dyDescent="0.2">
      <c r="L308" s="369"/>
      <c r="M308" s="369"/>
      <c r="N308" s="369"/>
      <c r="O308" s="369"/>
      <c r="P308" s="369"/>
      <c r="Q308" s="369"/>
    </row>
    <row r="309" spans="12:17" x14ac:dyDescent="0.2">
      <c r="L309" s="369"/>
      <c r="M309" s="369"/>
      <c r="N309" s="369"/>
      <c r="O309" s="369"/>
      <c r="P309" s="369"/>
      <c r="Q309" s="369"/>
    </row>
    <row r="310" spans="12:17" x14ac:dyDescent="0.2">
      <c r="L310" s="369"/>
      <c r="M310" s="369"/>
      <c r="N310" s="369"/>
      <c r="O310" s="369"/>
      <c r="P310" s="369"/>
      <c r="Q310" s="369"/>
    </row>
    <row r="311" spans="12:17" x14ac:dyDescent="0.2">
      <c r="L311" s="369"/>
      <c r="M311" s="369"/>
      <c r="N311" s="369"/>
      <c r="O311" s="369"/>
      <c r="P311" s="369"/>
      <c r="Q311" s="369"/>
    </row>
    <row r="312" spans="12:17" x14ac:dyDescent="0.2">
      <c r="L312" s="369"/>
      <c r="M312" s="369"/>
      <c r="N312" s="369"/>
      <c r="O312" s="369"/>
      <c r="P312" s="369"/>
      <c r="Q312" s="369"/>
    </row>
    <row r="313" spans="12:17" x14ac:dyDescent="0.2">
      <c r="L313" s="369"/>
      <c r="M313" s="369"/>
      <c r="N313" s="369"/>
      <c r="O313" s="369"/>
      <c r="P313" s="369"/>
      <c r="Q313" s="369"/>
    </row>
    <row r="314" spans="12:17" x14ac:dyDescent="0.2">
      <c r="L314" s="369"/>
      <c r="M314" s="369"/>
      <c r="N314" s="369"/>
      <c r="O314" s="369"/>
      <c r="P314" s="369"/>
      <c r="Q314" s="369"/>
    </row>
    <row r="315" spans="12:17" x14ac:dyDescent="0.2">
      <c r="L315" s="369"/>
      <c r="M315" s="369"/>
      <c r="N315" s="369"/>
      <c r="O315" s="369"/>
      <c r="P315" s="369"/>
      <c r="Q315" s="369"/>
    </row>
    <row r="316" spans="12:17" x14ac:dyDescent="0.2">
      <c r="L316" s="369"/>
      <c r="M316" s="369"/>
      <c r="N316" s="369"/>
      <c r="O316" s="369"/>
      <c r="P316" s="369"/>
      <c r="Q316" s="369"/>
    </row>
    <row r="317" spans="12:17" x14ac:dyDescent="0.2">
      <c r="L317" s="369"/>
      <c r="M317" s="369"/>
      <c r="N317" s="369"/>
      <c r="O317" s="369"/>
      <c r="P317" s="369"/>
      <c r="Q317" s="369"/>
    </row>
    <row r="318" spans="12:17" x14ac:dyDescent="0.2">
      <c r="L318" s="369"/>
      <c r="M318" s="369"/>
      <c r="N318" s="369"/>
      <c r="O318" s="369"/>
      <c r="P318" s="369"/>
      <c r="Q318" s="369"/>
    </row>
  </sheetData>
  <sheetProtection sheet="1" objects="1" scenarios="1" selectLockedCells="1"/>
  <mergeCells count="13">
    <mergeCell ref="C17:K17"/>
    <mergeCell ref="C49:K49"/>
    <mergeCell ref="C52:K52"/>
    <mergeCell ref="C21:K21"/>
    <mergeCell ref="C39:K39"/>
    <mergeCell ref="C51:K51"/>
    <mergeCell ref="J41:K41"/>
    <mergeCell ref="G41:H41"/>
    <mergeCell ref="C54:K54"/>
    <mergeCell ref="C55:K55"/>
    <mergeCell ref="C50:K50"/>
    <mergeCell ref="C53:K53"/>
    <mergeCell ref="C56:K56"/>
  </mergeCells>
  <pageMargins left="0.70866141732283472" right="0.70866141732283472" top="0.78740157480314965" bottom="0.78740157480314965" header="0.31496062992125984" footer="0.31496062992125984"/>
  <pageSetup paperSize="9" scale="77" fitToHeight="0" orientation="portrait" verticalDpi="0" r:id="rId1"/>
  <headerFooter>
    <oddFooter>&amp;LDüngung BW&amp;C&amp;F&amp;R&amp;D</oddFooter>
  </headerFooter>
  <rowBreaks count="2" manualBreakCount="2">
    <brk id="51" min="2" max="10" man="1"/>
    <brk id="67" min="2"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6" tint="-0.249977111117893"/>
  </sheetPr>
  <dimension ref="A1:AP106"/>
  <sheetViews>
    <sheetView showGridLines="0" showZeros="0" zoomScaleNormal="100" workbookViewId="0">
      <selection activeCell="S7" sqref="S7:T7"/>
    </sheetView>
  </sheetViews>
  <sheetFormatPr baseColWidth="10" defaultColWidth="10.125" defaultRowHeight="12.75" x14ac:dyDescent="0.2"/>
  <cols>
    <col min="1" max="1" width="1.125" style="18" customWidth="1"/>
    <col min="2" max="2" width="10.25" style="18" customWidth="1"/>
    <col min="3" max="3" width="17.75" style="18" bestFit="1" customWidth="1"/>
    <col min="4" max="4" width="0.25" style="18" customWidth="1"/>
    <col min="5" max="5" width="5.375" style="18" customWidth="1"/>
    <col min="6" max="17" width="6" style="18" customWidth="1"/>
    <col min="18" max="18" width="0.25" style="18" customWidth="1"/>
    <col min="19" max="19" width="6.375" style="18" customWidth="1"/>
    <col min="20" max="22" width="7.75" style="18" customWidth="1"/>
    <col min="23" max="23" width="7.25" style="18" customWidth="1"/>
    <col min="24" max="26" width="8.375" style="18" customWidth="1"/>
    <col min="27" max="27" width="12.25" style="18" customWidth="1"/>
    <col min="28" max="28" width="5.25" style="18" customWidth="1"/>
    <col min="29" max="29" width="6" style="18" customWidth="1"/>
    <col min="30" max="30" width="10.125" style="18"/>
    <col min="31" max="42" width="5.75" style="18" customWidth="1"/>
    <col min="43" max="43" width="4.25" style="18" customWidth="1"/>
    <col min="44" max="258" width="10.125" style="18"/>
    <col min="259" max="259" width="1.375" style="18" customWidth="1"/>
    <col min="260" max="260" width="3.75" style="18" customWidth="1"/>
    <col min="261" max="263" width="10.125" style="18" customWidth="1"/>
    <col min="264" max="264" width="22" style="18" customWidth="1"/>
    <col min="265" max="265" width="5.375" style="18" customWidth="1"/>
    <col min="266" max="277" width="6" style="18" customWidth="1"/>
    <col min="278" max="278" width="0.25" style="18" customWidth="1"/>
    <col min="279" max="282" width="6.375" style="18" customWidth="1"/>
    <col min="283" max="283" width="43.375" style="18" customWidth="1"/>
    <col min="284" max="284" width="5.25" style="18" customWidth="1"/>
    <col min="285" max="285" width="6" style="18" customWidth="1"/>
    <col min="286" max="286" width="10.125" style="18"/>
    <col min="287" max="298" width="4.75" style="18" customWidth="1"/>
    <col min="299" max="299" width="4.25" style="18" customWidth="1"/>
    <col min="300" max="514" width="10.125" style="18"/>
    <col min="515" max="515" width="1.375" style="18" customWidth="1"/>
    <col min="516" max="516" width="3.75" style="18" customWidth="1"/>
    <col min="517" max="519" width="10.125" style="18" customWidth="1"/>
    <col min="520" max="520" width="22" style="18" customWidth="1"/>
    <col min="521" max="521" width="5.375" style="18" customWidth="1"/>
    <col min="522" max="533" width="6" style="18" customWidth="1"/>
    <col min="534" max="534" width="0.25" style="18" customWidth="1"/>
    <col min="535" max="538" width="6.375" style="18" customWidth="1"/>
    <col min="539" max="539" width="43.375" style="18" customWidth="1"/>
    <col min="540" max="540" width="5.25" style="18" customWidth="1"/>
    <col min="541" max="541" width="6" style="18" customWidth="1"/>
    <col min="542" max="542" width="10.125" style="18"/>
    <col min="543" max="554" width="4.75" style="18" customWidth="1"/>
    <col min="555" max="555" width="4.25" style="18" customWidth="1"/>
    <col min="556" max="770" width="10.125" style="18"/>
    <col min="771" max="771" width="1.375" style="18" customWidth="1"/>
    <col min="772" max="772" width="3.75" style="18" customWidth="1"/>
    <col min="773" max="775" width="10.125" style="18" customWidth="1"/>
    <col min="776" max="776" width="22" style="18" customWidth="1"/>
    <col min="777" max="777" width="5.375" style="18" customWidth="1"/>
    <col min="778" max="789" width="6" style="18" customWidth="1"/>
    <col min="790" max="790" width="0.25" style="18" customWidth="1"/>
    <col min="791" max="794" width="6.375" style="18" customWidth="1"/>
    <col min="795" max="795" width="43.375" style="18" customWidth="1"/>
    <col min="796" max="796" width="5.25" style="18" customWidth="1"/>
    <col min="797" max="797" width="6" style="18" customWidth="1"/>
    <col min="798" max="798" width="10.125" style="18"/>
    <col min="799" max="810" width="4.75" style="18" customWidth="1"/>
    <col min="811" max="811" width="4.25" style="18" customWidth="1"/>
    <col min="812" max="1026" width="10.125" style="18"/>
    <col min="1027" max="1027" width="1.375" style="18" customWidth="1"/>
    <col min="1028" max="1028" width="3.75" style="18" customWidth="1"/>
    <col min="1029" max="1031" width="10.125" style="18" customWidth="1"/>
    <col min="1032" max="1032" width="22" style="18" customWidth="1"/>
    <col min="1033" max="1033" width="5.375" style="18" customWidth="1"/>
    <col min="1034" max="1045" width="6" style="18" customWidth="1"/>
    <col min="1046" max="1046" width="0.25" style="18" customWidth="1"/>
    <col min="1047" max="1050" width="6.375" style="18" customWidth="1"/>
    <col min="1051" max="1051" width="43.375" style="18" customWidth="1"/>
    <col min="1052" max="1052" width="5.25" style="18" customWidth="1"/>
    <col min="1053" max="1053" width="6" style="18" customWidth="1"/>
    <col min="1054" max="1054" width="10.125" style="18"/>
    <col min="1055" max="1066" width="4.75" style="18" customWidth="1"/>
    <col min="1067" max="1067" width="4.25" style="18" customWidth="1"/>
    <col min="1068" max="1282" width="10.125" style="18"/>
    <col min="1283" max="1283" width="1.375" style="18" customWidth="1"/>
    <col min="1284" max="1284" width="3.75" style="18" customWidth="1"/>
    <col min="1285" max="1287" width="10.125" style="18" customWidth="1"/>
    <col min="1288" max="1288" width="22" style="18" customWidth="1"/>
    <col min="1289" max="1289" width="5.375" style="18" customWidth="1"/>
    <col min="1290" max="1301" width="6" style="18" customWidth="1"/>
    <col min="1302" max="1302" width="0.25" style="18" customWidth="1"/>
    <col min="1303" max="1306" width="6.375" style="18" customWidth="1"/>
    <col min="1307" max="1307" width="43.375" style="18" customWidth="1"/>
    <col min="1308" max="1308" width="5.25" style="18" customWidth="1"/>
    <col min="1309" max="1309" width="6" style="18" customWidth="1"/>
    <col min="1310" max="1310" width="10.125" style="18"/>
    <col min="1311" max="1322" width="4.75" style="18" customWidth="1"/>
    <col min="1323" max="1323" width="4.25" style="18" customWidth="1"/>
    <col min="1324" max="1538" width="10.125" style="18"/>
    <col min="1539" max="1539" width="1.375" style="18" customWidth="1"/>
    <col min="1540" max="1540" width="3.75" style="18" customWidth="1"/>
    <col min="1541" max="1543" width="10.125" style="18" customWidth="1"/>
    <col min="1544" max="1544" width="22" style="18" customWidth="1"/>
    <col min="1545" max="1545" width="5.375" style="18" customWidth="1"/>
    <col min="1546" max="1557" width="6" style="18" customWidth="1"/>
    <col min="1558" max="1558" width="0.25" style="18" customWidth="1"/>
    <col min="1559" max="1562" width="6.375" style="18" customWidth="1"/>
    <col min="1563" max="1563" width="43.375" style="18" customWidth="1"/>
    <col min="1564" max="1564" width="5.25" style="18" customWidth="1"/>
    <col min="1565" max="1565" width="6" style="18" customWidth="1"/>
    <col min="1566" max="1566" width="10.125" style="18"/>
    <col min="1567" max="1578" width="4.75" style="18" customWidth="1"/>
    <col min="1579" max="1579" width="4.25" style="18" customWidth="1"/>
    <col min="1580" max="1794" width="10.125" style="18"/>
    <col min="1795" max="1795" width="1.375" style="18" customWidth="1"/>
    <col min="1796" max="1796" width="3.75" style="18" customWidth="1"/>
    <col min="1797" max="1799" width="10.125" style="18" customWidth="1"/>
    <col min="1800" max="1800" width="22" style="18" customWidth="1"/>
    <col min="1801" max="1801" width="5.375" style="18" customWidth="1"/>
    <col min="1802" max="1813" width="6" style="18" customWidth="1"/>
    <col min="1814" max="1814" width="0.25" style="18" customWidth="1"/>
    <col min="1815" max="1818" width="6.375" style="18" customWidth="1"/>
    <col min="1819" max="1819" width="43.375" style="18" customWidth="1"/>
    <col min="1820" max="1820" width="5.25" style="18" customWidth="1"/>
    <col min="1821" max="1821" width="6" style="18" customWidth="1"/>
    <col min="1822" max="1822" width="10.125" style="18"/>
    <col min="1823" max="1834" width="4.75" style="18" customWidth="1"/>
    <col min="1835" max="1835" width="4.25" style="18" customWidth="1"/>
    <col min="1836" max="2050" width="10.125" style="18"/>
    <col min="2051" max="2051" width="1.375" style="18" customWidth="1"/>
    <col min="2052" max="2052" width="3.75" style="18" customWidth="1"/>
    <col min="2053" max="2055" width="10.125" style="18" customWidth="1"/>
    <col min="2056" max="2056" width="22" style="18" customWidth="1"/>
    <col min="2057" max="2057" width="5.375" style="18" customWidth="1"/>
    <col min="2058" max="2069" width="6" style="18" customWidth="1"/>
    <col min="2070" max="2070" width="0.25" style="18" customWidth="1"/>
    <col min="2071" max="2074" width="6.375" style="18" customWidth="1"/>
    <col min="2075" max="2075" width="43.375" style="18" customWidth="1"/>
    <col min="2076" max="2076" width="5.25" style="18" customWidth="1"/>
    <col min="2077" max="2077" width="6" style="18" customWidth="1"/>
    <col min="2078" max="2078" width="10.125" style="18"/>
    <col min="2079" max="2090" width="4.75" style="18" customWidth="1"/>
    <col min="2091" max="2091" width="4.25" style="18" customWidth="1"/>
    <col min="2092" max="2306" width="10.125" style="18"/>
    <col min="2307" max="2307" width="1.375" style="18" customWidth="1"/>
    <col min="2308" max="2308" width="3.75" style="18" customWidth="1"/>
    <col min="2309" max="2311" width="10.125" style="18" customWidth="1"/>
    <col min="2312" max="2312" width="22" style="18" customWidth="1"/>
    <col min="2313" max="2313" width="5.375" style="18" customWidth="1"/>
    <col min="2314" max="2325" width="6" style="18" customWidth="1"/>
    <col min="2326" max="2326" width="0.25" style="18" customWidth="1"/>
    <col min="2327" max="2330" width="6.375" style="18" customWidth="1"/>
    <col min="2331" max="2331" width="43.375" style="18" customWidth="1"/>
    <col min="2332" max="2332" width="5.25" style="18" customWidth="1"/>
    <col min="2333" max="2333" width="6" style="18" customWidth="1"/>
    <col min="2334" max="2334" width="10.125" style="18"/>
    <col min="2335" max="2346" width="4.75" style="18" customWidth="1"/>
    <col min="2347" max="2347" width="4.25" style="18" customWidth="1"/>
    <col min="2348" max="2562" width="10.125" style="18"/>
    <col min="2563" max="2563" width="1.375" style="18" customWidth="1"/>
    <col min="2564" max="2564" width="3.75" style="18" customWidth="1"/>
    <col min="2565" max="2567" width="10.125" style="18" customWidth="1"/>
    <col min="2568" max="2568" width="22" style="18" customWidth="1"/>
    <col min="2569" max="2569" width="5.375" style="18" customWidth="1"/>
    <col min="2570" max="2581" width="6" style="18" customWidth="1"/>
    <col min="2582" max="2582" width="0.25" style="18" customWidth="1"/>
    <col min="2583" max="2586" width="6.375" style="18" customWidth="1"/>
    <col min="2587" max="2587" width="43.375" style="18" customWidth="1"/>
    <col min="2588" max="2588" width="5.25" style="18" customWidth="1"/>
    <col min="2589" max="2589" width="6" style="18" customWidth="1"/>
    <col min="2590" max="2590" width="10.125" style="18"/>
    <col min="2591" max="2602" width="4.75" style="18" customWidth="1"/>
    <col min="2603" max="2603" width="4.25" style="18" customWidth="1"/>
    <col min="2604" max="2818" width="10.125" style="18"/>
    <col min="2819" max="2819" width="1.375" style="18" customWidth="1"/>
    <col min="2820" max="2820" width="3.75" style="18" customWidth="1"/>
    <col min="2821" max="2823" width="10.125" style="18" customWidth="1"/>
    <col min="2824" max="2824" width="22" style="18" customWidth="1"/>
    <col min="2825" max="2825" width="5.375" style="18" customWidth="1"/>
    <col min="2826" max="2837" width="6" style="18" customWidth="1"/>
    <col min="2838" max="2838" width="0.25" style="18" customWidth="1"/>
    <col min="2839" max="2842" width="6.375" style="18" customWidth="1"/>
    <col min="2843" max="2843" width="43.375" style="18" customWidth="1"/>
    <col min="2844" max="2844" width="5.25" style="18" customWidth="1"/>
    <col min="2845" max="2845" width="6" style="18" customWidth="1"/>
    <col min="2846" max="2846" width="10.125" style="18"/>
    <col min="2847" max="2858" width="4.75" style="18" customWidth="1"/>
    <col min="2859" max="2859" width="4.25" style="18" customWidth="1"/>
    <col min="2860" max="3074" width="10.125" style="18"/>
    <col min="3075" max="3075" width="1.375" style="18" customWidth="1"/>
    <col min="3076" max="3076" width="3.75" style="18" customWidth="1"/>
    <col min="3077" max="3079" width="10.125" style="18" customWidth="1"/>
    <col min="3080" max="3080" width="22" style="18" customWidth="1"/>
    <col min="3081" max="3081" width="5.375" style="18" customWidth="1"/>
    <col min="3082" max="3093" width="6" style="18" customWidth="1"/>
    <col min="3094" max="3094" width="0.25" style="18" customWidth="1"/>
    <col min="3095" max="3098" width="6.375" style="18" customWidth="1"/>
    <col min="3099" max="3099" width="43.375" style="18" customWidth="1"/>
    <col min="3100" max="3100" width="5.25" style="18" customWidth="1"/>
    <col min="3101" max="3101" width="6" style="18" customWidth="1"/>
    <col min="3102" max="3102" width="10.125" style="18"/>
    <col min="3103" max="3114" width="4.75" style="18" customWidth="1"/>
    <col min="3115" max="3115" width="4.25" style="18" customWidth="1"/>
    <col min="3116" max="3330" width="10.125" style="18"/>
    <col min="3331" max="3331" width="1.375" style="18" customWidth="1"/>
    <col min="3332" max="3332" width="3.75" style="18" customWidth="1"/>
    <col min="3333" max="3335" width="10.125" style="18" customWidth="1"/>
    <col min="3336" max="3336" width="22" style="18" customWidth="1"/>
    <col min="3337" max="3337" width="5.375" style="18" customWidth="1"/>
    <col min="3338" max="3349" width="6" style="18" customWidth="1"/>
    <col min="3350" max="3350" width="0.25" style="18" customWidth="1"/>
    <col min="3351" max="3354" width="6.375" style="18" customWidth="1"/>
    <col min="3355" max="3355" width="43.375" style="18" customWidth="1"/>
    <col min="3356" max="3356" width="5.25" style="18" customWidth="1"/>
    <col min="3357" max="3357" width="6" style="18" customWidth="1"/>
    <col min="3358" max="3358" width="10.125" style="18"/>
    <col min="3359" max="3370" width="4.75" style="18" customWidth="1"/>
    <col min="3371" max="3371" width="4.25" style="18" customWidth="1"/>
    <col min="3372" max="3586" width="10.125" style="18"/>
    <col min="3587" max="3587" width="1.375" style="18" customWidth="1"/>
    <col min="3588" max="3588" width="3.75" style="18" customWidth="1"/>
    <col min="3589" max="3591" width="10.125" style="18" customWidth="1"/>
    <col min="3592" max="3592" width="22" style="18" customWidth="1"/>
    <col min="3593" max="3593" width="5.375" style="18" customWidth="1"/>
    <col min="3594" max="3605" width="6" style="18" customWidth="1"/>
    <col min="3606" max="3606" width="0.25" style="18" customWidth="1"/>
    <col min="3607" max="3610" width="6.375" style="18" customWidth="1"/>
    <col min="3611" max="3611" width="43.375" style="18" customWidth="1"/>
    <col min="3612" max="3612" width="5.25" style="18" customWidth="1"/>
    <col min="3613" max="3613" width="6" style="18" customWidth="1"/>
    <col min="3614" max="3614" width="10.125" style="18"/>
    <col min="3615" max="3626" width="4.75" style="18" customWidth="1"/>
    <col min="3627" max="3627" width="4.25" style="18" customWidth="1"/>
    <col min="3628" max="3842" width="10.125" style="18"/>
    <col min="3843" max="3843" width="1.375" style="18" customWidth="1"/>
    <col min="3844" max="3844" width="3.75" style="18" customWidth="1"/>
    <col min="3845" max="3847" width="10.125" style="18" customWidth="1"/>
    <col min="3848" max="3848" width="22" style="18" customWidth="1"/>
    <col min="3849" max="3849" width="5.375" style="18" customWidth="1"/>
    <col min="3850" max="3861" width="6" style="18" customWidth="1"/>
    <col min="3862" max="3862" width="0.25" style="18" customWidth="1"/>
    <col min="3863" max="3866" width="6.375" style="18" customWidth="1"/>
    <col min="3867" max="3867" width="43.375" style="18" customWidth="1"/>
    <col min="3868" max="3868" width="5.25" style="18" customWidth="1"/>
    <col min="3869" max="3869" width="6" style="18" customWidth="1"/>
    <col min="3870" max="3870" width="10.125" style="18"/>
    <col min="3871" max="3882" width="4.75" style="18" customWidth="1"/>
    <col min="3883" max="3883" width="4.25" style="18" customWidth="1"/>
    <col min="3884" max="4098" width="10.125" style="18"/>
    <col min="4099" max="4099" width="1.375" style="18" customWidth="1"/>
    <col min="4100" max="4100" width="3.75" style="18" customWidth="1"/>
    <col min="4101" max="4103" width="10.125" style="18" customWidth="1"/>
    <col min="4104" max="4104" width="22" style="18" customWidth="1"/>
    <col min="4105" max="4105" width="5.375" style="18" customWidth="1"/>
    <col min="4106" max="4117" width="6" style="18" customWidth="1"/>
    <col min="4118" max="4118" width="0.25" style="18" customWidth="1"/>
    <col min="4119" max="4122" width="6.375" style="18" customWidth="1"/>
    <col min="4123" max="4123" width="43.375" style="18" customWidth="1"/>
    <col min="4124" max="4124" width="5.25" style="18" customWidth="1"/>
    <col min="4125" max="4125" width="6" style="18" customWidth="1"/>
    <col min="4126" max="4126" width="10.125" style="18"/>
    <col min="4127" max="4138" width="4.75" style="18" customWidth="1"/>
    <col min="4139" max="4139" width="4.25" style="18" customWidth="1"/>
    <col min="4140" max="4354" width="10.125" style="18"/>
    <col min="4355" max="4355" width="1.375" style="18" customWidth="1"/>
    <col min="4356" max="4356" width="3.75" style="18" customWidth="1"/>
    <col min="4357" max="4359" width="10.125" style="18" customWidth="1"/>
    <col min="4360" max="4360" width="22" style="18" customWidth="1"/>
    <col min="4361" max="4361" width="5.375" style="18" customWidth="1"/>
    <col min="4362" max="4373" width="6" style="18" customWidth="1"/>
    <col min="4374" max="4374" width="0.25" style="18" customWidth="1"/>
    <col min="4375" max="4378" width="6.375" style="18" customWidth="1"/>
    <col min="4379" max="4379" width="43.375" style="18" customWidth="1"/>
    <col min="4380" max="4380" width="5.25" style="18" customWidth="1"/>
    <col min="4381" max="4381" width="6" style="18" customWidth="1"/>
    <col min="4382" max="4382" width="10.125" style="18"/>
    <col min="4383" max="4394" width="4.75" style="18" customWidth="1"/>
    <col min="4395" max="4395" width="4.25" style="18" customWidth="1"/>
    <col min="4396" max="4610" width="10.125" style="18"/>
    <col min="4611" max="4611" width="1.375" style="18" customWidth="1"/>
    <col min="4612" max="4612" width="3.75" style="18" customWidth="1"/>
    <col min="4613" max="4615" width="10.125" style="18" customWidth="1"/>
    <col min="4616" max="4616" width="22" style="18" customWidth="1"/>
    <col min="4617" max="4617" width="5.375" style="18" customWidth="1"/>
    <col min="4618" max="4629" width="6" style="18" customWidth="1"/>
    <col min="4630" max="4630" width="0.25" style="18" customWidth="1"/>
    <col min="4631" max="4634" width="6.375" style="18" customWidth="1"/>
    <col min="4635" max="4635" width="43.375" style="18" customWidth="1"/>
    <col min="4636" max="4636" width="5.25" style="18" customWidth="1"/>
    <col min="4637" max="4637" width="6" style="18" customWidth="1"/>
    <col min="4638" max="4638" width="10.125" style="18"/>
    <col min="4639" max="4650" width="4.75" style="18" customWidth="1"/>
    <col min="4651" max="4651" width="4.25" style="18" customWidth="1"/>
    <col min="4652" max="4866" width="10.125" style="18"/>
    <col min="4867" max="4867" width="1.375" style="18" customWidth="1"/>
    <col min="4868" max="4868" width="3.75" style="18" customWidth="1"/>
    <col min="4869" max="4871" width="10.125" style="18" customWidth="1"/>
    <col min="4872" max="4872" width="22" style="18" customWidth="1"/>
    <col min="4873" max="4873" width="5.375" style="18" customWidth="1"/>
    <col min="4874" max="4885" width="6" style="18" customWidth="1"/>
    <col min="4886" max="4886" width="0.25" style="18" customWidth="1"/>
    <col min="4887" max="4890" width="6.375" style="18" customWidth="1"/>
    <col min="4891" max="4891" width="43.375" style="18" customWidth="1"/>
    <col min="4892" max="4892" width="5.25" style="18" customWidth="1"/>
    <col min="4893" max="4893" width="6" style="18" customWidth="1"/>
    <col min="4894" max="4894" width="10.125" style="18"/>
    <col min="4895" max="4906" width="4.75" style="18" customWidth="1"/>
    <col min="4907" max="4907" width="4.25" style="18" customWidth="1"/>
    <col min="4908" max="5122" width="10.125" style="18"/>
    <col min="5123" max="5123" width="1.375" style="18" customWidth="1"/>
    <col min="5124" max="5124" width="3.75" style="18" customWidth="1"/>
    <col min="5125" max="5127" width="10.125" style="18" customWidth="1"/>
    <col min="5128" max="5128" width="22" style="18" customWidth="1"/>
    <col min="5129" max="5129" width="5.375" style="18" customWidth="1"/>
    <col min="5130" max="5141" width="6" style="18" customWidth="1"/>
    <col min="5142" max="5142" width="0.25" style="18" customWidth="1"/>
    <col min="5143" max="5146" width="6.375" style="18" customWidth="1"/>
    <col min="5147" max="5147" width="43.375" style="18" customWidth="1"/>
    <col min="5148" max="5148" width="5.25" style="18" customWidth="1"/>
    <col min="5149" max="5149" width="6" style="18" customWidth="1"/>
    <col min="5150" max="5150" width="10.125" style="18"/>
    <col min="5151" max="5162" width="4.75" style="18" customWidth="1"/>
    <col min="5163" max="5163" width="4.25" style="18" customWidth="1"/>
    <col min="5164" max="5378" width="10.125" style="18"/>
    <col min="5379" max="5379" width="1.375" style="18" customWidth="1"/>
    <col min="5380" max="5380" width="3.75" style="18" customWidth="1"/>
    <col min="5381" max="5383" width="10.125" style="18" customWidth="1"/>
    <col min="5384" max="5384" width="22" style="18" customWidth="1"/>
    <col min="5385" max="5385" width="5.375" style="18" customWidth="1"/>
    <col min="5386" max="5397" width="6" style="18" customWidth="1"/>
    <col min="5398" max="5398" width="0.25" style="18" customWidth="1"/>
    <col min="5399" max="5402" width="6.375" style="18" customWidth="1"/>
    <col min="5403" max="5403" width="43.375" style="18" customWidth="1"/>
    <col min="5404" max="5404" width="5.25" style="18" customWidth="1"/>
    <col min="5405" max="5405" width="6" style="18" customWidth="1"/>
    <col min="5406" max="5406" width="10.125" style="18"/>
    <col min="5407" max="5418" width="4.75" style="18" customWidth="1"/>
    <col min="5419" max="5419" width="4.25" style="18" customWidth="1"/>
    <col min="5420" max="5634" width="10.125" style="18"/>
    <col min="5635" max="5635" width="1.375" style="18" customWidth="1"/>
    <col min="5636" max="5636" width="3.75" style="18" customWidth="1"/>
    <col min="5637" max="5639" width="10.125" style="18" customWidth="1"/>
    <col min="5640" max="5640" width="22" style="18" customWidth="1"/>
    <col min="5641" max="5641" width="5.375" style="18" customWidth="1"/>
    <col min="5642" max="5653" width="6" style="18" customWidth="1"/>
    <col min="5654" max="5654" width="0.25" style="18" customWidth="1"/>
    <col min="5655" max="5658" width="6.375" style="18" customWidth="1"/>
    <col min="5659" max="5659" width="43.375" style="18" customWidth="1"/>
    <col min="5660" max="5660" width="5.25" style="18" customWidth="1"/>
    <col min="5661" max="5661" width="6" style="18" customWidth="1"/>
    <col min="5662" max="5662" width="10.125" style="18"/>
    <col min="5663" max="5674" width="4.75" style="18" customWidth="1"/>
    <col min="5675" max="5675" width="4.25" style="18" customWidth="1"/>
    <col min="5676" max="5890" width="10.125" style="18"/>
    <col min="5891" max="5891" width="1.375" style="18" customWidth="1"/>
    <col min="5892" max="5892" width="3.75" style="18" customWidth="1"/>
    <col min="5893" max="5895" width="10.125" style="18" customWidth="1"/>
    <col min="5896" max="5896" width="22" style="18" customWidth="1"/>
    <col min="5897" max="5897" width="5.375" style="18" customWidth="1"/>
    <col min="5898" max="5909" width="6" style="18" customWidth="1"/>
    <col min="5910" max="5910" width="0.25" style="18" customWidth="1"/>
    <col min="5911" max="5914" width="6.375" style="18" customWidth="1"/>
    <col min="5915" max="5915" width="43.375" style="18" customWidth="1"/>
    <col min="5916" max="5916" width="5.25" style="18" customWidth="1"/>
    <col min="5917" max="5917" width="6" style="18" customWidth="1"/>
    <col min="5918" max="5918" width="10.125" style="18"/>
    <col min="5919" max="5930" width="4.75" style="18" customWidth="1"/>
    <col min="5931" max="5931" width="4.25" style="18" customWidth="1"/>
    <col min="5932" max="6146" width="10.125" style="18"/>
    <col min="6147" max="6147" width="1.375" style="18" customWidth="1"/>
    <col min="6148" max="6148" width="3.75" style="18" customWidth="1"/>
    <col min="6149" max="6151" width="10.125" style="18" customWidth="1"/>
    <col min="6152" max="6152" width="22" style="18" customWidth="1"/>
    <col min="6153" max="6153" width="5.375" style="18" customWidth="1"/>
    <col min="6154" max="6165" width="6" style="18" customWidth="1"/>
    <col min="6166" max="6166" width="0.25" style="18" customWidth="1"/>
    <col min="6167" max="6170" width="6.375" style="18" customWidth="1"/>
    <col min="6171" max="6171" width="43.375" style="18" customWidth="1"/>
    <col min="6172" max="6172" width="5.25" style="18" customWidth="1"/>
    <col min="6173" max="6173" width="6" style="18" customWidth="1"/>
    <col min="6174" max="6174" width="10.125" style="18"/>
    <col min="6175" max="6186" width="4.75" style="18" customWidth="1"/>
    <col min="6187" max="6187" width="4.25" style="18" customWidth="1"/>
    <col min="6188" max="6402" width="10.125" style="18"/>
    <col min="6403" max="6403" width="1.375" style="18" customWidth="1"/>
    <col min="6404" max="6404" width="3.75" style="18" customWidth="1"/>
    <col min="6405" max="6407" width="10.125" style="18" customWidth="1"/>
    <col min="6408" max="6408" width="22" style="18" customWidth="1"/>
    <col min="6409" max="6409" width="5.375" style="18" customWidth="1"/>
    <col min="6410" max="6421" width="6" style="18" customWidth="1"/>
    <col min="6422" max="6422" width="0.25" style="18" customWidth="1"/>
    <col min="6423" max="6426" width="6.375" style="18" customWidth="1"/>
    <col min="6427" max="6427" width="43.375" style="18" customWidth="1"/>
    <col min="6428" max="6428" width="5.25" style="18" customWidth="1"/>
    <col min="6429" max="6429" width="6" style="18" customWidth="1"/>
    <col min="6430" max="6430" width="10.125" style="18"/>
    <col min="6431" max="6442" width="4.75" style="18" customWidth="1"/>
    <col min="6443" max="6443" width="4.25" style="18" customWidth="1"/>
    <col min="6444" max="6658" width="10.125" style="18"/>
    <col min="6659" max="6659" width="1.375" style="18" customWidth="1"/>
    <col min="6660" max="6660" width="3.75" style="18" customWidth="1"/>
    <col min="6661" max="6663" width="10.125" style="18" customWidth="1"/>
    <col min="6664" max="6664" width="22" style="18" customWidth="1"/>
    <col min="6665" max="6665" width="5.375" style="18" customWidth="1"/>
    <col min="6666" max="6677" width="6" style="18" customWidth="1"/>
    <col min="6678" max="6678" width="0.25" style="18" customWidth="1"/>
    <col min="6679" max="6682" width="6.375" style="18" customWidth="1"/>
    <col min="6683" max="6683" width="43.375" style="18" customWidth="1"/>
    <col min="6684" max="6684" width="5.25" style="18" customWidth="1"/>
    <col min="6685" max="6685" width="6" style="18" customWidth="1"/>
    <col min="6686" max="6686" width="10.125" style="18"/>
    <col min="6687" max="6698" width="4.75" style="18" customWidth="1"/>
    <col min="6699" max="6699" width="4.25" style="18" customWidth="1"/>
    <col min="6700" max="6914" width="10.125" style="18"/>
    <col min="6915" max="6915" width="1.375" style="18" customWidth="1"/>
    <col min="6916" max="6916" width="3.75" style="18" customWidth="1"/>
    <col min="6917" max="6919" width="10.125" style="18" customWidth="1"/>
    <col min="6920" max="6920" width="22" style="18" customWidth="1"/>
    <col min="6921" max="6921" width="5.375" style="18" customWidth="1"/>
    <col min="6922" max="6933" width="6" style="18" customWidth="1"/>
    <col min="6934" max="6934" width="0.25" style="18" customWidth="1"/>
    <col min="6935" max="6938" width="6.375" style="18" customWidth="1"/>
    <col min="6939" max="6939" width="43.375" style="18" customWidth="1"/>
    <col min="6940" max="6940" width="5.25" style="18" customWidth="1"/>
    <col min="6941" max="6941" width="6" style="18" customWidth="1"/>
    <col min="6942" max="6942" width="10.125" style="18"/>
    <col min="6943" max="6954" width="4.75" style="18" customWidth="1"/>
    <col min="6955" max="6955" width="4.25" style="18" customWidth="1"/>
    <col min="6956" max="7170" width="10.125" style="18"/>
    <col min="7171" max="7171" width="1.375" style="18" customWidth="1"/>
    <col min="7172" max="7172" width="3.75" style="18" customWidth="1"/>
    <col min="7173" max="7175" width="10.125" style="18" customWidth="1"/>
    <col min="7176" max="7176" width="22" style="18" customWidth="1"/>
    <col min="7177" max="7177" width="5.375" style="18" customWidth="1"/>
    <col min="7178" max="7189" width="6" style="18" customWidth="1"/>
    <col min="7190" max="7190" width="0.25" style="18" customWidth="1"/>
    <col min="7191" max="7194" width="6.375" style="18" customWidth="1"/>
    <col min="7195" max="7195" width="43.375" style="18" customWidth="1"/>
    <col min="7196" max="7196" width="5.25" style="18" customWidth="1"/>
    <col min="7197" max="7197" width="6" style="18" customWidth="1"/>
    <col min="7198" max="7198" width="10.125" style="18"/>
    <col min="7199" max="7210" width="4.75" style="18" customWidth="1"/>
    <col min="7211" max="7211" width="4.25" style="18" customWidth="1"/>
    <col min="7212" max="7426" width="10.125" style="18"/>
    <col min="7427" max="7427" width="1.375" style="18" customWidth="1"/>
    <col min="7428" max="7428" width="3.75" style="18" customWidth="1"/>
    <col min="7429" max="7431" width="10.125" style="18" customWidth="1"/>
    <col min="7432" max="7432" width="22" style="18" customWidth="1"/>
    <col min="7433" max="7433" width="5.375" style="18" customWidth="1"/>
    <col min="7434" max="7445" width="6" style="18" customWidth="1"/>
    <col min="7446" max="7446" width="0.25" style="18" customWidth="1"/>
    <col min="7447" max="7450" width="6.375" style="18" customWidth="1"/>
    <col min="7451" max="7451" width="43.375" style="18" customWidth="1"/>
    <col min="7452" max="7452" width="5.25" style="18" customWidth="1"/>
    <col min="7453" max="7453" width="6" style="18" customWidth="1"/>
    <col min="7454" max="7454" width="10.125" style="18"/>
    <col min="7455" max="7466" width="4.75" style="18" customWidth="1"/>
    <col min="7467" max="7467" width="4.25" style="18" customWidth="1"/>
    <col min="7468" max="7682" width="10.125" style="18"/>
    <col min="7683" max="7683" width="1.375" style="18" customWidth="1"/>
    <col min="7684" max="7684" width="3.75" style="18" customWidth="1"/>
    <col min="7685" max="7687" width="10.125" style="18" customWidth="1"/>
    <col min="7688" max="7688" width="22" style="18" customWidth="1"/>
    <col min="7689" max="7689" width="5.375" style="18" customWidth="1"/>
    <col min="7690" max="7701" width="6" style="18" customWidth="1"/>
    <col min="7702" max="7702" width="0.25" style="18" customWidth="1"/>
    <col min="7703" max="7706" width="6.375" style="18" customWidth="1"/>
    <col min="7707" max="7707" width="43.375" style="18" customWidth="1"/>
    <col min="7708" max="7708" width="5.25" style="18" customWidth="1"/>
    <col min="7709" max="7709" width="6" style="18" customWidth="1"/>
    <col min="7710" max="7710" width="10.125" style="18"/>
    <col min="7711" max="7722" width="4.75" style="18" customWidth="1"/>
    <col min="7723" max="7723" width="4.25" style="18" customWidth="1"/>
    <col min="7724" max="7938" width="10.125" style="18"/>
    <col min="7939" max="7939" width="1.375" style="18" customWidth="1"/>
    <col min="7940" max="7940" width="3.75" style="18" customWidth="1"/>
    <col min="7941" max="7943" width="10.125" style="18" customWidth="1"/>
    <col min="7944" max="7944" width="22" style="18" customWidth="1"/>
    <col min="7945" max="7945" width="5.375" style="18" customWidth="1"/>
    <col min="7946" max="7957" width="6" style="18" customWidth="1"/>
    <col min="7958" max="7958" width="0.25" style="18" customWidth="1"/>
    <col min="7959" max="7962" width="6.375" style="18" customWidth="1"/>
    <col min="7963" max="7963" width="43.375" style="18" customWidth="1"/>
    <col min="7964" max="7964" width="5.25" style="18" customWidth="1"/>
    <col min="7965" max="7965" width="6" style="18" customWidth="1"/>
    <col min="7966" max="7966" width="10.125" style="18"/>
    <col min="7967" max="7978" width="4.75" style="18" customWidth="1"/>
    <col min="7979" max="7979" width="4.25" style="18" customWidth="1"/>
    <col min="7980" max="8194" width="10.125" style="18"/>
    <col min="8195" max="8195" width="1.375" style="18" customWidth="1"/>
    <col min="8196" max="8196" width="3.75" style="18" customWidth="1"/>
    <col min="8197" max="8199" width="10.125" style="18" customWidth="1"/>
    <col min="8200" max="8200" width="22" style="18" customWidth="1"/>
    <col min="8201" max="8201" width="5.375" style="18" customWidth="1"/>
    <col min="8202" max="8213" width="6" style="18" customWidth="1"/>
    <col min="8214" max="8214" width="0.25" style="18" customWidth="1"/>
    <col min="8215" max="8218" width="6.375" style="18" customWidth="1"/>
    <col min="8219" max="8219" width="43.375" style="18" customWidth="1"/>
    <col min="8220" max="8220" width="5.25" style="18" customWidth="1"/>
    <col min="8221" max="8221" width="6" style="18" customWidth="1"/>
    <col min="8222" max="8222" width="10.125" style="18"/>
    <col min="8223" max="8234" width="4.75" style="18" customWidth="1"/>
    <col min="8235" max="8235" width="4.25" style="18" customWidth="1"/>
    <col min="8236" max="8450" width="10.125" style="18"/>
    <col min="8451" max="8451" width="1.375" style="18" customWidth="1"/>
    <col min="8452" max="8452" width="3.75" style="18" customWidth="1"/>
    <col min="8453" max="8455" width="10.125" style="18" customWidth="1"/>
    <col min="8456" max="8456" width="22" style="18" customWidth="1"/>
    <col min="8457" max="8457" width="5.375" style="18" customWidth="1"/>
    <col min="8458" max="8469" width="6" style="18" customWidth="1"/>
    <col min="8470" max="8470" width="0.25" style="18" customWidth="1"/>
    <col min="8471" max="8474" width="6.375" style="18" customWidth="1"/>
    <col min="8475" max="8475" width="43.375" style="18" customWidth="1"/>
    <col min="8476" max="8476" width="5.25" style="18" customWidth="1"/>
    <col min="8477" max="8477" width="6" style="18" customWidth="1"/>
    <col min="8478" max="8478" width="10.125" style="18"/>
    <col min="8479" max="8490" width="4.75" style="18" customWidth="1"/>
    <col min="8491" max="8491" width="4.25" style="18" customWidth="1"/>
    <col min="8492" max="8706" width="10.125" style="18"/>
    <col min="8707" max="8707" width="1.375" style="18" customWidth="1"/>
    <col min="8708" max="8708" width="3.75" style="18" customWidth="1"/>
    <col min="8709" max="8711" width="10.125" style="18" customWidth="1"/>
    <col min="8712" max="8712" width="22" style="18" customWidth="1"/>
    <col min="8713" max="8713" width="5.375" style="18" customWidth="1"/>
    <col min="8714" max="8725" width="6" style="18" customWidth="1"/>
    <col min="8726" max="8726" width="0.25" style="18" customWidth="1"/>
    <col min="8727" max="8730" width="6.375" style="18" customWidth="1"/>
    <col min="8731" max="8731" width="43.375" style="18" customWidth="1"/>
    <col min="8732" max="8732" width="5.25" style="18" customWidth="1"/>
    <col min="8733" max="8733" width="6" style="18" customWidth="1"/>
    <col min="8734" max="8734" width="10.125" style="18"/>
    <col min="8735" max="8746" width="4.75" style="18" customWidth="1"/>
    <col min="8747" max="8747" width="4.25" style="18" customWidth="1"/>
    <col min="8748" max="8962" width="10.125" style="18"/>
    <col min="8963" max="8963" width="1.375" style="18" customWidth="1"/>
    <col min="8964" max="8964" width="3.75" style="18" customWidth="1"/>
    <col min="8965" max="8967" width="10.125" style="18" customWidth="1"/>
    <col min="8968" max="8968" width="22" style="18" customWidth="1"/>
    <col min="8969" max="8969" width="5.375" style="18" customWidth="1"/>
    <col min="8970" max="8981" width="6" style="18" customWidth="1"/>
    <col min="8982" max="8982" width="0.25" style="18" customWidth="1"/>
    <col min="8983" max="8986" width="6.375" style="18" customWidth="1"/>
    <col min="8987" max="8987" width="43.375" style="18" customWidth="1"/>
    <col min="8988" max="8988" width="5.25" style="18" customWidth="1"/>
    <col min="8989" max="8989" width="6" style="18" customWidth="1"/>
    <col min="8990" max="8990" width="10.125" style="18"/>
    <col min="8991" max="9002" width="4.75" style="18" customWidth="1"/>
    <col min="9003" max="9003" width="4.25" style="18" customWidth="1"/>
    <col min="9004" max="9218" width="10.125" style="18"/>
    <col min="9219" max="9219" width="1.375" style="18" customWidth="1"/>
    <col min="9220" max="9220" width="3.75" style="18" customWidth="1"/>
    <col min="9221" max="9223" width="10.125" style="18" customWidth="1"/>
    <col min="9224" max="9224" width="22" style="18" customWidth="1"/>
    <col min="9225" max="9225" width="5.375" style="18" customWidth="1"/>
    <col min="9226" max="9237" width="6" style="18" customWidth="1"/>
    <col min="9238" max="9238" width="0.25" style="18" customWidth="1"/>
    <col min="9239" max="9242" width="6.375" style="18" customWidth="1"/>
    <col min="9243" max="9243" width="43.375" style="18" customWidth="1"/>
    <col min="9244" max="9244" width="5.25" style="18" customWidth="1"/>
    <col min="9245" max="9245" width="6" style="18" customWidth="1"/>
    <col min="9246" max="9246" width="10.125" style="18"/>
    <col min="9247" max="9258" width="4.75" style="18" customWidth="1"/>
    <col min="9259" max="9259" width="4.25" style="18" customWidth="1"/>
    <col min="9260" max="9474" width="10.125" style="18"/>
    <col min="9475" max="9475" width="1.375" style="18" customWidth="1"/>
    <col min="9476" max="9476" width="3.75" style="18" customWidth="1"/>
    <col min="9477" max="9479" width="10.125" style="18" customWidth="1"/>
    <col min="9480" max="9480" width="22" style="18" customWidth="1"/>
    <col min="9481" max="9481" width="5.375" style="18" customWidth="1"/>
    <col min="9482" max="9493" width="6" style="18" customWidth="1"/>
    <col min="9494" max="9494" width="0.25" style="18" customWidth="1"/>
    <col min="9495" max="9498" width="6.375" style="18" customWidth="1"/>
    <col min="9499" max="9499" width="43.375" style="18" customWidth="1"/>
    <col min="9500" max="9500" width="5.25" style="18" customWidth="1"/>
    <col min="9501" max="9501" width="6" style="18" customWidth="1"/>
    <col min="9502" max="9502" width="10.125" style="18"/>
    <col min="9503" max="9514" width="4.75" style="18" customWidth="1"/>
    <col min="9515" max="9515" width="4.25" style="18" customWidth="1"/>
    <col min="9516" max="9730" width="10.125" style="18"/>
    <col min="9731" max="9731" width="1.375" style="18" customWidth="1"/>
    <col min="9732" max="9732" width="3.75" style="18" customWidth="1"/>
    <col min="9733" max="9735" width="10.125" style="18" customWidth="1"/>
    <col min="9736" max="9736" width="22" style="18" customWidth="1"/>
    <col min="9737" max="9737" width="5.375" style="18" customWidth="1"/>
    <col min="9738" max="9749" width="6" style="18" customWidth="1"/>
    <col min="9750" max="9750" width="0.25" style="18" customWidth="1"/>
    <col min="9751" max="9754" width="6.375" style="18" customWidth="1"/>
    <col min="9755" max="9755" width="43.375" style="18" customWidth="1"/>
    <col min="9756" max="9756" width="5.25" style="18" customWidth="1"/>
    <col min="9757" max="9757" width="6" style="18" customWidth="1"/>
    <col min="9758" max="9758" width="10.125" style="18"/>
    <col min="9759" max="9770" width="4.75" style="18" customWidth="1"/>
    <col min="9771" max="9771" width="4.25" style="18" customWidth="1"/>
    <col min="9772" max="9986" width="10.125" style="18"/>
    <col min="9987" max="9987" width="1.375" style="18" customWidth="1"/>
    <col min="9988" max="9988" width="3.75" style="18" customWidth="1"/>
    <col min="9989" max="9991" width="10.125" style="18" customWidth="1"/>
    <col min="9992" max="9992" width="22" style="18" customWidth="1"/>
    <col min="9993" max="9993" width="5.375" style="18" customWidth="1"/>
    <col min="9994" max="10005" width="6" style="18" customWidth="1"/>
    <col min="10006" max="10006" width="0.25" style="18" customWidth="1"/>
    <col min="10007" max="10010" width="6.375" style="18" customWidth="1"/>
    <col min="10011" max="10011" width="43.375" style="18" customWidth="1"/>
    <col min="10012" max="10012" width="5.25" style="18" customWidth="1"/>
    <col min="10013" max="10013" width="6" style="18" customWidth="1"/>
    <col min="10014" max="10014" width="10.125" style="18"/>
    <col min="10015" max="10026" width="4.75" style="18" customWidth="1"/>
    <col min="10027" max="10027" width="4.25" style="18" customWidth="1"/>
    <col min="10028" max="10242" width="10.125" style="18"/>
    <col min="10243" max="10243" width="1.375" style="18" customWidth="1"/>
    <col min="10244" max="10244" width="3.75" style="18" customWidth="1"/>
    <col min="10245" max="10247" width="10.125" style="18" customWidth="1"/>
    <col min="10248" max="10248" width="22" style="18" customWidth="1"/>
    <col min="10249" max="10249" width="5.375" style="18" customWidth="1"/>
    <col min="10250" max="10261" width="6" style="18" customWidth="1"/>
    <col min="10262" max="10262" width="0.25" style="18" customWidth="1"/>
    <col min="10263" max="10266" width="6.375" style="18" customWidth="1"/>
    <col min="10267" max="10267" width="43.375" style="18" customWidth="1"/>
    <col min="10268" max="10268" width="5.25" style="18" customWidth="1"/>
    <col min="10269" max="10269" width="6" style="18" customWidth="1"/>
    <col min="10270" max="10270" width="10.125" style="18"/>
    <col min="10271" max="10282" width="4.75" style="18" customWidth="1"/>
    <col min="10283" max="10283" width="4.25" style="18" customWidth="1"/>
    <col min="10284" max="10498" width="10.125" style="18"/>
    <col min="10499" max="10499" width="1.375" style="18" customWidth="1"/>
    <col min="10500" max="10500" width="3.75" style="18" customWidth="1"/>
    <col min="10501" max="10503" width="10.125" style="18" customWidth="1"/>
    <col min="10504" max="10504" width="22" style="18" customWidth="1"/>
    <col min="10505" max="10505" width="5.375" style="18" customWidth="1"/>
    <col min="10506" max="10517" width="6" style="18" customWidth="1"/>
    <col min="10518" max="10518" width="0.25" style="18" customWidth="1"/>
    <col min="10519" max="10522" width="6.375" style="18" customWidth="1"/>
    <col min="10523" max="10523" width="43.375" style="18" customWidth="1"/>
    <col min="10524" max="10524" width="5.25" style="18" customWidth="1"/>
    <col min="10525" max="10525" width="6" style="18" customWidth="1"/>
    <col min="10526" max="10526" width="10.125" style="18"/>
    <col min="10527" max="10538" width="4.75" style="18" customWidth="1"/>
    <col min="10539" max="10539" width="4.25" style="18" customWidth="1"/>
    <col min="10540" max="10754" width="10.125" style="18"/>
    <col min="10755" max="10755" width="1.375" style="18" customWidth="1"/>
    <col min="10756" max="10756" width="3.75" style="18" customWidth="1"/>
    <col min="10757" max="10759" width="10.125" style="18" customWidth="1"/>
    <col min="10760" max="10760" width="22" style="18" customWidth="1"/>
    <col min="10761" max="10761" width="5.375" style="18" customWidth="1"/>
    <col min="10762" max="10773" width="6" style="18" customWidth="1"/>
    <col min="10774" max="10774" width="0.25" style="18" customWidth="1"/>
    <col min="10775" max="10778" width="6.375" style="18" customWidth="1"/>
    <col min="10779" max="10779" width="43.375" style="18" customWidth="1"/>
    <col min="10780" max="10780" width="5.25" style="18" customWidth="1"/>
    <col min="10781" max="10781" width="6" style="18" customWidth="1"/>
    <col min="10782" max="10782" width="10.125" style="18"/>
    <col min="10783" max="10794" width="4.75" style="18" customWidth="1"/>
    <col min="10795" max="10795" width="4.25" style="18" customWidth="1"/>
    <col min="10796" max="11010" width="10.125" style="18"/>
    <col min="11011" max="11011" width="1.375" style="18" customWidth="1"/>
    <col min="11012" max="11012" width="3.75" style="18" customWidth="1"/>
    <col min="11013" max="11015" width="10.125" style="18" customWidth="1"/>
    <col min="11016" max="11016" width="22" style="18" customWidth="1"/>
    <col min="11017" max="11017" width="5.375" style="18" customWidth="1"/>
    <col min="11018" max="11029" width="6" style="18" customWidth="1"/>
    <col min="11030" max="11030" width="0.25" style="18" customWidth="1"/>
    <col min="11031" max="11034" width="6.375" style="18" customWidth="1"/>
    <col min="11035" max="11035" width="43.375" style="18" customWidth="1"/>
    <col min="11036" max="11036" width="5.25" style="18" customWidth="1"/>
    <col min="11037" max="11037" width="6" style="18" customWidth="1"/>
    <col min="11038" max="11038" width="10.125" style="18"/>
    <col min="11039" max="11050" width="4.75" style="18" customWidth="1"/>
    <col min="11051" max="11051" width="4.25" style="18" customWidth="1"/>
    <col min="11052" max="11266" width="10.125" style="18"/>
    <col min="11267" max="11267" width="1.375" style="18" customWidth="1"/>
    <col min="11268" max="11268" width="3.75" style="18" customWidth="1"/>
    <col min="11269" max="11271" width="10.125" style="18" customWidth="1"/>
    <col min="11272" max="11272" width="22" style="18" customWidth="1"/>
    <col min="11273" max="11273" width="5.375" style="18" customWidth="1"/>
    <col min="11274" max="11285" width="6" style="18" customWidth="1"/>
    <col min="11286" max="11286" width="0.25" style="18" customWidth="1"/>
    <col min="11287" max="11290" width="6.375" style="18" customWidth="1"/>
    <col min="11291" max="11291" width="43.375" style="18" customWidth="1"/>
    <col min="11292" max="11292" width="5.25" style="18" customWidth="1"/>
    <col min="11293" max="11293" width="6" style="18" customWidth="1"/>
    <col min="11294" max="11294" width="10.125" style="18"/>
    <col min="11295" max="11306" width="4.75" style="18" customWidth="1"/>
    <col min="11307" max="11307" width="4.25" style="18" customWidth="1"/>
    <col min="11308" max="11522" width="10.125" style="18"/>
    <col min="11523" max="11523" width="1.375" style="18" customWidth="1"/>
    <col min="11524" max="11524" width="3.75" style="18" customWidth="1"/>
    <col min="11525" max="11527" width="10.125" style="18" customWidth="1"/>
    <col min="11528" max="11528" width="22" style="18" customWidth="1"/>
    <col min="11529" max="11529" width="5.375" style="18" customWidth="1"/>
    <col min="11530" max="11541" width="6" style="18" customWidth="1"/>
    <col min="11542" max="11542" width="0.25" style="18" customWidth="1"/>
    <col min="11543" max="11546" width="6.375" style="18" customWidth="1"/>
    <col min="11547" max="11547" width="43.375" style="18" customWidth="1"/>
    <col min="11548" max="11548" width="5.25" style="18" customWidth="1"/>
    <col min="11549" max="11549" width="6" style="18" customWidth="1"/>
    <col min="11550" max="11550" width="10.125" style="18"/>
    <col min="11551" max="11562" width="4.75" style="18" customWidth="1"/>
    <col min="11563" max="11563" width="4.25" style="18" customWidth="1"/>
    <col min="11564" max="11778" width="10.125" style="18"/>
    <col min="11779" max="11779" width="1.375" style="18" customWidth="1"/>
    <col min="11780" max="11780" width="3.75" style="18" customWidth="1"/>
    <col min="11781" max="11783" width="10.125" style="18" customWidth="1"/>
    <col min="11784" max="11784" width="22" style="18" customWidth="1"/>
    <col min="11785" max="11785" width="5.375" style="18" customWidth="1"/>
    <col min="11786" max="11797" width="6" style="18" customWidth="1"/>
    <col min="11798" max="11798" width="0.25" style="18" customWidth="1"/>
    <col min="11799" max="11802" width="6.375" style="18" customWidth="1"/>
    <col min="11803" max="11803" width="43.375" style="18" customWidth="1"/>
    <col min="11804" max="11804" width="5.25" style="18" customWidth="1"/>
    <col min="11805" max="11805" width="6" style="18" customWidth="1"/>
    <col min="11806" max="11806" width="10.125" style="18"/>
    <col min="11807" max="11818" width="4.75" style="18" customWidth="1"/>
    <col min="11819" max="11819" width="4.25" style="18" customWidth="1"/>
    <col min="11820" max="12034" width="10.125" style="18"/>
    <col min="12035" max="12035" width="1.375" style="18" customWidth="1"/>
    <col min="12036" max="12036" width="3.75" style="18" customWidth="1"/>
    <col min="12037" max="12039" width="10.125" style="18" customWidth="1"/>
    <col min="12040" max="12040" width="22" style="18" customWidth="1"/>
    <col min="12041" max="12041" width="5.375" style="18" customWidth="1"/>
    <col min="12042" max="12053" width="6" style="18" customWidth="1"/>
    <col min="12054" max="12054" width="0.25" style="18" customWidth="1"/>
    <col min="12055" max="12058" width="6.375" style="18" customWidth="1"/>
    <col min="12059" max="12059" width="43.375" style="18" customWidth="1"/>
    <col min="12060" max="12060" width="5.25" style="18" customWidth="1"/>
    <col min="12061" max="12061" width="6" style="18" customWidth="1"/>
    <col min="12062" max="12062" width="10.125" style="18"/>
    <col min="12063" max="12074" width="4.75" style="18" customWidth="1"/>
    <col min="12075" max="12075" width="4.25" style="18" customWidth="1"/>
    <col min="12076" max="12290" width="10.125" style="18"/>
    <col min="12291" max="12291" width="1.375" style="18" customWidth="1"/>
    <col min="12292" max="12292" width="3.75" style="18" customWidth="1"/>
    <col min="12293" max="12295" width="10.125" style="18" customWidth="1"/>
    <col min="12296" max="12296" width="22" style="18" customWidth="1"/>
    <col min="12297" max="12297" width="5.375" style="18" customWidth="1"/>
    <col min="12298" max="12309" width="6" style="18" customWidth="1"/>
    <col min="12310" max="12310" width="0.25" style="18" customWidth="1"/>
    <col min="12311" max="12314" width="6.375" style="18" customWidth="1"/>
    <col min="12315" max="12315" width="43.375" style="18" customWidth="1"/>
    <col min="12316" max="12316" width="5.25" style="18" customWidth="1"/>
    <col min="12317" max="12317" width="6" style="18" customWidth="1"/>
    <col min="12318" max="12318" width="10.125" style="18"/>
    <col min="12319" max="12330" width="4.75" style="18" customWidth="1"/>
    <col min="12331" max="12331" width="4.25" style="18" customWidth="1"/>
    <col min="12332" max="12546" width="10.125" style="18"/>
    <col min="12547" max="12547" width="1.375" style="18" customWidth="1"/>
    <col min="12548" max="12548" width="3.75" style="18" customWidth="1"/>
    <col min="12549" max="12551" width="10.125" style="18" customWidth="1"/>
    <col min="12552" max="12552" width="22" style="18" customWidth="1"/>
    <col min="12553" max="12553" width="5.375" style="18" customWidth="1"/>
    <col min="12554" max="12565" width="6" style="18" customWidth="1"/>
    <col min="12566" max="12566" width="0.25" style="18" customWidth="1"/>
    <col min="12567" max="12570" width="6.375" style="18" customWidth="1"/>
    <col min="12571" max="12571" width="43.375" style="18" customWidth="1"/>
    <col min="12572" max="12572" width="5.25" style="18" customWidth="1"/>
    <col min="12573" max="12573" width="6" style="18" customWidth="1"/>
    <col min="12574" max="12574" width="10.125" style="18"/>
    <col min="12575" max="12586" width="4.75" style="18" customWidth="1"/>
    <col min="12587" max="12587" width="4.25" style="18" customWidth="1"/>
    <col min="12588" max="12802" width="10.125" style="18"/>
    <col min="12803" max="12803" width="1.375" style="18" customWidth="1"/>
    <col min="12804" max="12804" width="3.75" style="18" customWidth="1"/>
    <col min="12805" max="12807" width="10.125" style="18" customWidth="1"/>
    <col min="12808" max="12808" width="22" style="18" customWidth="1"/>
    <col min="12809" max="12809" width="5.375" style="18" customWidth="1"/>
    <col min="12810" max="12821" width="6" style="18" customWidth="1"/>
    <col min="12822" max="12822" width="0.25" style="18" customWidth="1"/>
    <col min="12823" max="12826" width="6.375" style="18" customWidth="1"/>
    <col min="12827" max="12827" width="43.375" style="18" customWidth="1"/>
    <col min="12828" max="12828" width="5.25" style="18" customWidth="1"/>
    <col min="12829" max="12829" width="6" style="18" customWidth="1"/>
    <col min="12830" max="12830" width="10.125" style="18"/>
    <col min="12831" max="12842" width="4.75" style="18" customWidth="1"/>
    <col min="12843" max="12843" width="4.25" style="18" customWidth="1"/>
    <col min="12844" max="13058" width="10.125" style="18"/>
    <col min="13059" max="13059" width="1.375" style="18" customWidth="1"/>
    <col min="13060" max="13060" width="3.75" style="18" customWidth="1"/>
    <col min="13061" max="13063" width="10.125" style="18" customWidth="1"/>
    <col min="13064" max="13064" width="22" style="18" customWidth="1"/>
    <col min="13065" max="13065" width="5.375" style="18" customWidth="1"/>
    <col min="13066" max="13077" width="6" style="18" customWidth="1"/>
    <col min="13078" max="13078" width="0.25" style="18" customWidth="1"/>
    <col min="13079" max="13082" width="6.375" style="18" customWidth="1"/>
    <col min="13083" max="13083" width="43.375" style="18" customWidth="1"/>
    <col min="13084" max="13084" width="5.25" style="18" customWidth="1"/>
    <col min="13085" max="13085" width="6" style="18" customWidth="1"/>
    <col min="13086" max="13086" width="10.125" style="18"/>
    <col min="13087" max="13098" width="4.75" style="18" customWidth="1"/>
    <col min="13099" max="13099" width="4.25" style="18" customWidth="1"/>
    <col min="13100" max="13314" width="10.125" style="18"/>
    <col min="13315" max="13315" width="1.375" style="18" customWidth="1"/>
    <col min="13316" max="13316" width="3.75" style="18" customWidth="1"/>
    <col min="13317" max="13319" width="10.125" style="18" customWidth="1"/>
    <col min="13320" max="13320" width="22" style="18" customWidth="1"/>
    <col min="13321" max="13321" width="5.375" style="18" customWidth="1"/>
    <col min="13322" max="13333" width="6" style="18" customWidth="1"/>
    <col min="13334" max="13334" width="0.25" style="18" customWidth="1"/>
    <col min="13335" max="13338" width="6.375" style="18" customWidth="1"/>
    <col min="13339" max="13339" width="43.375" style="18" customWidth="1"/>
    <col min="13340" max="13340" width="5.25" style="18" customWidth="1"/>
    <col min="13341" max="13341" width="6" style="18" customWidth="1"/>
    <col min="13342" max="13342" width="10.125" style="18"/>
    <col min="13343" max="13354" width="4.75" style="18" customWidth="1"/>
    <col min="13355" max="13355" width="4.25" style="18" customWidth="1"/>
    <col min="13356" max="13570" width="10.125" style="18"/>
    <col min="13571" max="13571" width="1.375" style="18" customWidth="1"/>
    <col min="13572" max="13572" width="3.75" style="18" customWidth="1"/>
    <col min="13573" max="13575" width="10.125" style="18" customWidth="1"/>
    <col min="13576" max="13576" width="22" style="18" customWidth="1"/>
    <col min="13577" max="13577" width="5.375" style="18" customWidth="1"/>
    <col min="13578" max="13589" width="6" style="18" customWidth="1"/>
    <col min="13590" max="13590" width="0.25" style="18" customWidth="1"/>
    <col min="13591" max="13594" width="6.375" style="18" customWidth="1"/>
    <col min="13595" max="13595" width="43.375" style="18" customWidth="1"/>
    <col min="13596" max="13596" width="5.25" style="18" customWidth="1"/>
    <col min="13597" max="13597" width="6" style="18" customWidth="1"/>
    <col min="13598" max="13598" width="10.125" style="18"/>
    <col min="13599" max="13610" width="4.75" style="18" customWidth="1"/>
    <col min="13611" max="13611" width="4.25" style="18" customWidth="1"/>
    <col min="13612" max="13826" width="10.125" style="18"/>
    <col min="13827" max="13827" width="1.375" style="18" customWidth="1"/>
    <col min="13828" max="13828" width="3.75" style="18" customWidth="1"/>
    <col min="13829" max="13831" width="10.125" style="18" customWidth="1"/>
    <col min="13832" max="13832" width="22" style="18" customWidth="1"/>
    <col min="13833" max="13833" width="5.375" style="18" customWidth="1"/>
    <col min="13834" max="13845" width="6" style="18" customWidth="1"/>
    <col min="13846" max="13846" width="0.25" style="18" customWidth="1"/>
    <col min="13847" max="13850" width="6.375" style="18" customWidth="1"/>
    <col min="13851" max="13851" width="43.375" style="18" customWidth="1"/>
    <col min="13852" max="13852" width="5.25" style="18" customWidth="1"/>
    <col min="13853" max="13853" width="6" style="18" customWidth="1"/>
    <col min="13854" max="13854" width="10.125" style="18"/>
    <col min="13855" max="13866" width="4.75" style="18" customWidth="1"/>
    <col min="13867" max="13867" width="4.25" style="18" customWidth="1"/>
    <col min="13868" max="14082" width="10.125" style="18"/>
    <col min="14083" max="14083" width="1.375" style="18" customWidth="1"/>
    <col min="14084" max="14084" width="3.75" style="18" customWidth="1"/>
    <col min="14085" max="14087" width="10.125" style="18" customWidth="1"/>
    <col min="14088" max="14088" width="22" style="18" customWidth="1"/>
    <col min="14089" max="14089" width="5.375" style="18" customWidth="1"/>
    <col min="14090" max="14101" width="6" style="18" customWidth="1"/>
    <col min="14102" max="14102" width="0.25" style="18" customWidth="1"/>
    <col min="14103" max="14106" width="6.375" style="18" customWidth="1"/>
    <col min="14107" max="14107" width="43.375" style="18" customWidth="1"/>
    <col min="14108" max="14108" width="5.25" style="18" customWidth="1"/>
    <col min="14109" max="14109" width="6" style="18" customWidth="1"/>
    <col min="14110" max="14110" width="10.125" style="18"/>
    <col min="14111" max="14122" width="4.75" style="18" customWidth="1"/>
    <col min="14123" max="14123" width="4.25" style="18" customWidth="1"/>
    <col min="14124" max="14338" width="10.125" style="18"/>
    <col min="14339" max="14339" width="1.375" style="18" customWidth="1"/>
    <col min="14340" max="14340" width="3.75" style="18" customWidth="1"/>
    <col min="14341" max="14343" width="10.125" style="18" customWidth="1"/>
    <col min="14344" max="14344" width="22" style="18" customWidth="1"/>
    <col min="14345" max="14345" width="5.375" style="18" customWidth="1"/>
    <col min="14346" max="14357" width="6" style="18" customWidth="1"/>
    <col min="14358" max="14358" width="0.25" style="18" customWidth="1"/>
    <col min="14359" max="14362" width="6.375" style="18" customWidth="1"/>
    <col min="14363" max="14363" width="43.375" style="18" customWidth="1"/>
    <col min="14364" max="14364" width="5.25" style="18" customWidth="1"/>
    <col min="14365" max="14365" width="6" style="18" customWidth="1"/>
    <col min="14366" max="14366" width="10.125" style="18"/>
    <col min="14367" max="14378" width="4.75" style="18" customWidth="1"/>
    <col min="14379" max="14379" width="4.25" style="18" customWidth="1"/>
    <col min="14380" max="14594" width="10.125" style="18"/>
    <col min="14595" max="14595" width="1.375" style="18" customWidth="1"/>
    <col min="14596" max="14596" width="3.75" style="18" customWidth="1"/>
    <col min="14597" max="14599" width="10.125" style="18" customWidth="1"/>
    <col min="14600" max="14600" width="22" style="18" customWidth="1"/>
    <col min="14601" max="14601" width="5.375" style="18" customWidth="1"/>
    <col min="14602" max="14613" width="6" style="18" customWidth="1"/>
    <col min="14614" max="14614" width="0.25" style="18" customWidth="1"/>
    <col min="14615" max="14618" width="6.375" style="18" customWidth="1"/>
    <col min="14619" max="14619" width="43.375" style="18" customWidth="1"/>
    <col min="14620" max="14620" width="5.25" style="18" customWidth="1"/>
    <col min="14621" max="14621" width="6" style="18" customWidth="1"/>
    <col min="14622" max="14622" width="10.125" style="18"/>
    <col min="14623" max="14634" width="4.75" style="18" customWidth="1"/>
    <col min="14635" max="14635" width="4.25" style="18" customWidth="1"/>
    <col min="14636" max="14850" width="10.125" style="18"/>
    <col min="14851" max="14851" width="1.375" style="18" customWidth="1"/>
    <col min="14852" max="14852" width="3.75" style="18" customWidth="1"/>
    <col min="14853" max="14855" width="10.125" style="18" customWidth="1"/>
    <col min="14856" max="14856" width="22" style="18" customWidth="1"/>
    <col min="14857" max="14857" width="5.375" style="18" customWidth="1"/>
    <col min="14858" max="14869" width="6" style="18" customWidth="1"/>
    <col min="14870" max="14870" width="0.25" style="18" customWidth="1"/>
    <col min="14871" max="14874" width="6.375" style="18" customWidth="1"/>
    <col min="14875" max="14875" width="43.375" style="18" customWidth="1"/>
    <col min="14876" max="14876" width="5.25" style="18" customWidth="1"/>
    <col min="14877" max="14877" width="6" style="18" customWidth="1"/>
    <col min="14878" max="14878" width="10.125" style="18"/>
    <col min="14879" max="14890" width="4.75" style="18" customWidth="1"/>
    <col min="14891" max="14891" width="4.25" style="18" customWidth="1"/>
    <col min="14892" max="15106" width="10.125" style="18"/>
    <col min="15107" max="15107" width="1.375" style="18" customWidth="1"/>
    <col min="15108" max="15108" width="3.75" style="18" customWidth="1"/>
    <col min="15109" max="15111" width="10.125" style="18" customWidth="1"/>
    <col min="15112" max="15112" width="22" style="18" customWidth="1"/>
    <col min="15113" max="15113" width="5.375" style="18" customWidth="1"/>
    <col min="15114" max="15125" width="6" style="18" customWidth="1"/>
    <col min="15126" max="15126" width="0.25" style="18" customWidth="1"/>
    <col min="15127" max="15130" width="6.375" style="18" customWidth="1"/>
    <col min="15131" max="15131" width="43.375" style="18" customWidth="1"/>
    <col min="15132" max="15132" width="5.25" style="18" customWidth="1"/>
    <col min="15133" max="15133" width="6" style="18" customWidth="1"/>
    <col min="15134" max="15134" width="10.125" style="18"/>
    <col min="15135" max="15146" width="4.75" style="18" customWidth="1"/>
    <col min="15147" max="15147" width="4.25" style="18" customWidth="1"/>
    <col min="15148" max="15362" width="10.125" style="18"/>
    <col min="15363" max="15363" width="1.375" style="18" customWidth="1"/>
    <col min="15364" max="15364" width="3.75" style="18" customWidth="1"/>
    <col min="15365" max="15367" width="10.125" style="18" customWidth="1"/>
    <col min="15368" max="15368" width="22" style="18" customWidth="1"/>
    <col min="15369" max="15369" width="5.375" style="18" customWidth="1"/>
    <col min="15370" max="15381" width="6" style="18" customWidth="1"/>
    <col min="15382" max="15382" width="0.25" style="18" customWidth="1"/>
    <col min="15383" max="15386" width="6.375" style="18" customWidth="1"/>
    <col min="15387" max="15387" width="43.375" style="18" customWidth="1"/>
    <col min="15388" max="15388" width="5.25" style="18" customWidth="1"/>
    <col min="15389" max="15389" width="6" style="18" customWidth="1"/>
    <col min="15390" max="15390" width="10.125" style="18"/>
    <col min="15391" max="15402" width="4.75" style="18" customWidth="1"/>
    <col min="15403" max="15403" width="4.25" style="18" customWidth="1"/>
    <col min="15404" max="15618" width="10.125" style="18"/>
    <col min="15619" max="15619" width="1.375" style="18" customWidth="1"/>
    <col min="15620" max="15620" width="3.75" style="18" customWidth="1"/>
    <col min="15621" max="15623" width="10.125" style="18" customWidth="1"/>
    <col min="15624" max="15624" width="22" style="18" customWidth="1"/>
    <col min="15625" max="15625" width="5.375" style="18" customWidth="1"/>
    <col min="15626" max="15637" width="6" style="18" customWidth="1"/>
    <col min="15638" max="15638" width="0.25" style="18" customWidth="1"/>
    <col min="15639" max="15642" width="6.375" style="18" customWidth="1"/>
    <col min="15643" max="15643" width="43.375" style="18" customWidth="1"/>
    <col min="15644" max="15644" width="5.25" style="18" customWidth="1"/>
    <col min="15645" max="15645" width="6" style="18" customWidth="1"/>
    <col min="15646" max="15646" width="10.125" style="18"/>
    <col min="15647" max="15658" width="4.75" style="18" customWidth="1"/>
    <col min="15659" max="15659" width="4.25" style="18" customWidth="1"/>
    <col min="15660" max="15874" width="10.125" style="18"/>
    <col min="15875" max="15875" width="1.375" style="18" customWidth="1"/>
    <col min="15876" max="15876" width="3.75" style="18" customWidth="1"/>
    <col min="15877" max="15879" width="10.125" style="18" customWidth="1"/>
    <col min="15880" max="15880" width="22" style="18" customWidth="1"/>
    <col min="15881" max="15881" width="5.375" style="18" customWidth="1"/>
    <col min="15882" max="15893" width="6" style="18" customWidth="1"/>
    <col min="15894" max="15894" width="0.25" style="18" customWidth="1"/>
    <col min="15895" max="15898" width="6.375" style="18" customWidth="1"/>
    <col min="15899" max="15899" width="43.375" style="18" customWidth="1"/>
    <col min="15900" max="15900" width="5.25" style="18" customWidth="1"/>
    <col min="15901" max="15901" width="6" style="18" customWidth="1"/>
    <col min="15902" max="15902" width="10.125" style="18"/>
    <col min="15903" max="15914" width="4.75" style="18" customWidth="1"/>
    <col min="15915" max="15915" width="4.25" style="18" customWidth="1"/>
    <col min="15916" max="16130" width="10.125" style="18"/>
    <col min="16131" max="16131" width="1.375" style="18" customWidth="1"/>
    <col min="16132" max="16132" width="3.75" style="18" customWidth="1"/>
    <col min="16133" max="16135" width="10.125" style="18" customWidth="1"/>
    <col min="16136" max="16136" width="22" style="18" customWidth="1"/>
    <col min="16137" max="16137" width="5.375" style="18" customWidth="1"/>
    <col min="16138" max="16149" width="6" style="18" customWidth="1"/>
    <col min="16150" max="16150" width="0.25" style="18" customWidth="1"/>
    <col min="16151" max="16154" width="6.375" style="18" customWidth="1"/>
    <col min="16155" max="16155" width="43.375" style="18" customWidth="1"/>
    <col min="16156" max="16156" width="5.25" style="18" customWidth="1"/>
    <col min="16157" max="16157" width="6" style="18" customWidth="1"/>
    <col min="16158" max="16158" width="10.125" style="18"/>
    <col min="16159" max="16170" width="4.75" style="18" customWidth="1"/>
    <col min="16171" max="16171" width="4.25" style="18" customWidth="1"/>
    <col min="16172" max="16384" width="10.125" style="18"/>
  </cols>
  <sheetData>
    <row r="1" spans="1:39" s="8" customFormat="1" ht="6" customHeight="1" x14ac:dyDescent="0.2"/>
    <row r="2" spans="1:39" s="8" customFormat="1" ht="1.5" customHeight="1" x14ac:dyDescent="0.2"/>
    <row r="3" spans="1:39" s="252" customFormat="1" ht="18" x14ac:dyDescent="0.2">
      <c r="A3" s="251"/>
      <c r="B3" s="281" t="s">
        <v>85</v>
      </c>
      <c r="C3" s="257"/>
      <c r="D3" s="257"/>
      <c r="E3" s="256"/>
      <c r="F3" s="256"/>
      <c r="G3" s="256"/>
      <c r="H3" s="257"/>
      <c r="I3" s="257"/>
      <c r="J3" s="258"/>
      <c r="K3" s="258"/>
      <c r="L3" s="258"/>
      <c r="M3" s="258"/>
      <c r="N3" s="258"/>
      <c r="O3" s="258"/>
      <c r="P3" s="258"/>
      <c r="Q3" s="258"/>
      <c r="R3" s="258"/>
      <c r="T3" s="282"/>
      <c r="U3" s="259"/>
      <c r="X3" s="255"/>
    </row>
    <row r="4" spans="1:39" s="11" customFormat="1" ht="1.35" customHeight="1" x14ac:dyDescent="0.2">
      <c r="A4" s="9"/>
      <c r="U4" s="13"/>
      <c r="V4" s="14"/>
      <c r="W4" s="10"/>
      <c r="X4" s="12"/>
    </row>
    <row r="5" spans="1:39" s="446" customFormat="1" ht="18.399999999999999" customHeight="1" x14ac:dyDescent="0.2">
      <c r="A5" s="444"/>
      <c r="B5" s="520" t="s">
        <v>235</v>
      </c>
      <c r="C5" s="442"/>
      <c r="D5" s="442"/>
      <c r="E5" s="442"/>
      <c r="F5" s="443"/>
      <c r="G5" s="625" t="str">
        <f ca="1">Info!K2</f>
        <v/>
      </c>
      <c r="K5" s="439"/>
      <c r="M5" s="439"/>
      <c r="N5" s="439"/>
      <c r="O5" s="439"/>
      <c r="P5" s="439"/>
      <c r="Q5" s="439"/>
      <c r="R5" s="439"/>
      <c r="T5" s="447"/>
      <c r="U5" s="448"/>
      <c r="X5" s="449"/>
    </row>
    <row r="6" spans="1:39" s="11" customFormat="1" ht="37.35" customHeight="1" x14ac:dyDescent="0.2">
      <c r="A6" s="9"/>
      <c r="U6" s="13"/>
      <c r="V6" s="14"/>
      <c r="W6" s="10"/>
      <c r="X6" s="12"/>
    </row>
    <row r="7" spans="1:39" s="260" customFormat="1" ht="14.25" customHeight="1" x14ac:dyDescent="0.25">
      <c r="B7" s="261" t="s">
        <v>53</v>
      </c>
      <c r="Q7" s="440" t="s">
        <v>223</v>
      </c>
      <c r="S7" s="656"/>
      <c r="T7" s="657"/>
      <c r="W7" s="328" t="s">
        <v>101</v>
      </c>
    </row>
    <row r="8" spans="1:39" s="15" customFormat="1" ht="15" customHeight="1" x14ac:dyDescent="0.25">
      <c r="B8" s="16"/>
      <c r="P8" s="17"/>
      <c r="W8" s="18"/>
      <c r="X8" s="18"/>
      <c r="Y8" s="18"/>
      <c r="Z8" s="18"/>
    </row>
    <row r="9" spans="1:39" s="15" customFormat="1" ht="15.75" x14ac:dyDescent="0.3">
      <c r="A9" s="18"/>
      <c r="B9" s="283" t="s">
        <v>252</v>
      </c>
      <c r="C9" s="284"/>
      <c r="D9" s="284"/>
      <c r="E9" s="284"/>
      <c r="F9" s="284"/>
      <c r="G9" s="284"/>
      <c r="H9" s="284"/>
      <c r="I9" s="522" t="s">
        <v>239</v>
      </c>
      <c r="J9" s="35"/>
      <c r="K9" s="284"/>
      <c r="L9" s="284"/>
      <c r="M9" s="286" t="s">
        <v>51</v>
      </c>
      <c r="N9" s="287"/>
      <c r="O9" s="288" t="s">
        <v>49</v>
      </c>
      <c r="P9" s="289" t="s">
        <v>50</v>
      </c>
      <c r="Q9" s="289"/>
      <c r="R9" s="34"/>
      <c r="S9" s="285" t="s">
        <v>98</v>
      </c>
      <c r="T9" s="290"/>
      <c r="U9" s="18"/>
      <c r="V9" s="18"/>
    </row>
    <row r="10" spans="1:39" s="15" customFormat="1" ht="14.25" customHeight="1" x14ac:dyDescent="0.25">
      <c r="A10" s="18"/>
      <c r="B10" s="315" t="s">
        <v>111</v>
      </c>
      <c r="C10" s="658"/>
      <c r="D10" s="658"/>
      <c r="E10" s="658"/>
      <c r="F10" s="658"/>
      <c r="G10" s="658"/>
      <c r="H10" s="658"/>
      <c r="I10" s="523"/>
      <c r="J10" s="20"/>
      <c r="K10" s="20"/>
      <c r="L10" s="19" t="s">
        <v>1</v>
      </c>
      <c r="M10" s="23" t="s">
        <v>40</v>
      </c>
      <c r="N10" s="23" t="s">
        <v>25</v>
      </c>
      <c r="O10" s="23" t="s">
        <v>27</v>
      </c>
      <c r="P10" s="128" t="s">
        <v>25</v>
      </c>
      <c r="Q10" s="128" t="s">
        <v>26</v>
      </c>
      <c r="R10" s="24"/>
      <c r="S10" s="23" t="s">
        <v>25</v>
      </c>
      <c r="T10" s="291" t="s">
        <v>40</v>
      </c>
      <c r="U10" s="18"/>
      <c r="V10" s="18"/>
      <c r="W10" s="18"/>
      <c r="Y10" s="18"/>
      <c r="Z10" s="18" t="s">
        <v>77</v>
      </c>
    </row>
    <row r="11" spans="1:39" s="64" customFormat="1" ht="14.25" customHeight="1" x14ac:dyDescent="0.3">
      <c r="A11" s="18"/>
      <c r="B11" s="578"/>
      <c r="C11" s="85"/>
      <c r="D11" s="85"/>
      <c r="E11" s="85"/>
      <c r="F11" s="85"/>
      <c r="G11" s="85"/>
      <c r="I11" s="579" t="str">
        <f>C40</f>
        <v>Hauptfrucht (HFr)</v>
      </c>
      <c r="J11" s="24"/>
      <c r="K11" s="8"/>
      <c r="L11" s="580" t="s">
        <v>3</v>
      </c>
      <c r="M11" s="576" t="s">
        <v>5</v>
      </c>
      <c r="N11" s="576" t="s">
        <v>5</v>
      </c>
      <c r="O11" s="576" t="s">
        <v>0</v>
      </c>
      <c r="P11" s="581" t="s">
        <v>5</v>
      </c>
      <c r="Q11" s="581" t="s">
        <v>4</v>
      </c>
      <c r="R11" s="24"/>
      <c r="S11" s="576" t="s">
        <v>269</v>
      </c>
      <c r="T11" s="582" t="s">
        <v>269</v>
      </c>
      <c r="U11" s="18"/>
      <c r="V11" s="18"/>
      <c r="W11" s="557" t="s">
        <v>67</v>
      </c>
      <c r="Y11" s="18"/>
      <c r="Z11" s="650" t="s">
        <v>370</v>
      </c>
      <c r="AA11" s="650"/>
      <c r="AB11" s="650"/>
      <c r="AC11" s="650"/>
      <c r="AD11" s="650"/>
      <c r="AE11" s="650"/>
      <c r="AF11" s="650"/>
      <c r="AG11" s="650"/>
      <c r="AH11" s="650"/>
      <c r="AI11" s="650"/>
      <c r="AJ11" s="650"/>
      <c r="AK11" s="650"/>
      <c r="AL11" s="650"/>
      <c r="AM11" s="650"/>
    </row>
    <row r="12" spans="1:39" s="64" customFormat="1" ht="14.25" customHeight="1" x14ac:dyDescent="0.35">
      <c r="A12" s="18"/>
      <c r="B12" s="577" t="s">
        <v>80</v>
      </c>
      <c r="C12" s="21"/>
      <c r="D12" s="21"/>
      <c r="E12" s="21"/>
      <c r="F12" s="22"/>
      <c r="G12" s="22" t="s">
        <v>33</v>
      </c>
      <c r="H12" s="309"/>
      <c r="I12" s="643" t="str">
        <f t="shared" ref="I12:I24" si="0">C42</f>
        <v>sonstiges Wintergetreide</v>
      </c>
      <c r="J12" s="644"/>
      <c r="K12" s="644"/>
      <c r="L12" s="358"/>
      <c r="M12" s="136"/>
      <c r="N12" s="136"/>
      <c r="O12" s="137"/>
      <c r="P12" s="138">
        <f>N12*O12</f>
        <v>0</v>
      </c>
      <c r="Q12" s="138" t="str">
        <f>IF($H$14=0,"",P12/$H$14)</f>
        <v/>
      </c>
      <c r="R12" s="294"/>
      <c r="S12" s="295"/>
      <c r="T12" s="296"/>
      <c r="U12" s="18"/>
      <c r="V12" s="18"/>
      <c r="W12" s="557" t="s">
        <v>82</v>
      </c>
      <c r="Y12" s="18"/>
      <c r="Z12" s="649" t="s">
        <v>377</v>
      </c>
      <c r="AA12" s="649"/>
      <c r="AB12" s="649"/>
      <c r="AC12" s="649"/>
      <c r="AD12" s="649"/>
      <c r="AE12" s="649"/>
      <c r="AF12" s="649"/>
      <c r="AG12" s="649"/>
      <c r="AH12" s="649"/>
      <c r="AI12" s="649"/>
      <c r="AJ12" s="649"/>
      <c r="AK12" s="649"/>
      <c r="AL12" s="649"/>
      <c r="AM12" s="649"/>
    </row>
    <row r="13" spans="1:39" s="15" customFormat="1" ht="14.25" customHeight="1" x14ac:dyDescent="0.2">
      <c r="A13" s="18"/>
      <c r="B13" s="37"/>
      <c r="C13" s="524"/>
      <c r="D13" s="524"/>
      <c r="E13" s="524"/>
      <c r="F13" s="524"/>
      <c r="G13" s="25" t="s">
        <v>0</v>
      </c>
      <c r="H13" s="310"/>
      <c r="I13" s="643" t="str">
        <f t="shared" si="0"/>
        <v>Wintergerste n. Getreide</v>
      </c>
      <c r="J13" s="644"/>
      <c r="K13" s="644"/>
      <c r="L13" s="135"/>
      <c r="M13" s="136"/>
      <c r="N13" s="136"/>
      <c r="O13" s="137"/>
      <c r="P13" s="138">
        <f t="shared" ref="P13:P21" si="1">N13*O13</f>
        <v>0</v>
      </c>
      <c r="Q13" s="138" t="str">
        <f t="shared" ref="Q13:Q24" si="2">IF($H$14=0,"",P13/$H$14)</f>
        <v/>
      </c>
      <c r="R13" s="294"/>
      <c r="S13" s="295"/>
      <c r="T13" s="296"/>
      <c r="U13" s="18"/>
      <c r="V13" s="18"/>
      <c r="W13" s="558"/>
      <c r="X13" s="558"/>
      <c r="Y13" s="558"/>
      <c r="Z13" s="649"/>
      <c r="AA13" s="649"/>
      <c r="AB13" s="649"/>
      <c r="AC13" s="649"/>
      <c r="AD13" s="649"/>
      <c r="AE13" s="649"/>
      <c r="AF13" s="649"/>
      <c r="AG13" s="649"/>
      <c r="AH13" s="649"/>
      <c r="AI13" s="649"/>
      <c r="AJ13" s="649"/>
      <c r="AK13" s="649"/>
      <c r="AL13" s="649"/>
      <c r="AM13" s="649"/>
    </row>
    <row r="14" spans="1:39" s="15" customFormat="1" ht="14.25" customHeight="1" x14ac:dyDescent="0.2">
      <c r="A14" s="18"/>
      <c r="B14" s="292" t="s">
        <v>73</v>
      </c>
      <c r="C14" s="26"/>
      <c r="D14" s="26"/>
      <c r="E14" s="26"/>
      <c r="F14" s="26"/>
      <c r="G14" s="293" t="s">
        <v>33</v>
      </c>
      <c r="H14" s="131">
        <f>H12*H13</f>
        <v>0</v>
      </c>
      <c r="I14" s="643" t="str">
        <f t="shared" si="0"/>
        <v>Winterraps n. Getreide</v>
      </c>
      <c r="J14" s="644"/>
      <c r="K14" s="644"/>
      <c r="L14" s="135"/>
      <c r="M14" s="136"/>
      <c r="N14" s="136"/>
      <c r="O14" s="137"/>
      <c r="P14" s="138">
        <f t="shared" si="1"/>
        <v>0</v>
      </c>
      <c r="Q14" s="138" t="str">
        <f t="shared" si="2"/>
        <v/>
      </c>
      <c r="R14" s="294"/>
      <c r="S14" s="295"/>
      <c r="T14" s="296"/>
      <c r="U14" s="18"/>
      <c r="V14" s="18"/>
      <c r="W14" s="42" t="s">
        <v>64</v>
      </c>
      <c r="X14" s="558"/>
      <c r="Y14" s="42"/>
      <c r="Z14" s="651" t="s">
        <v>71</v>
      </c>
      <c r="AA14" s="651"/>
      <c r="AB14" s="651"/>
      <c r="AC14" s="651"/>
      <c r="AD14" s="651"/>
      <c r="AE14" s="651"/>
      <c r="AF14" s="651"/>
      <c r="AG14" s="651"/>
      <c r="AH14" s="651"/>
      <c r="AI14" s="651"/>
      <c r="AJ14" s="651"/>
      <c r="AK14" s="651"/>
      <c r="AL14" s="651"/>
      <c r="AM14" s="651"/>
    </row>
    <row r="15" spans="1:39" s="64" customFormat="1" ht="14.25" customHeight="1" x14ac:dyDescent="0.3">
      <c r="A15" s="18"/>
      <c r="B15" s="297" t="s">
        <v>37</v>
      </c>
      <c r="C15" s="8"/>
      <c r="D15" s="8"/>
      <c r="E15" s="8"/>
      <c r="F15" s="24"/>
      <c r="G15" s="25" t="s">
        <v>33</v>
      </c>
      <c r="H15" s="311"/>
      <c r="I15" s="643" t="str">
        <f t="shared" si="0"/>
        <v>Mais</v>
      </c>
      <c r="J15" s="644"/>
      <c r="K15" s="644"/>
      <c r="L15" s="358"/>
      <c r="M15" s="136"/>
      <c r="N15" s="136"/>
      <c r="O15" s="137"/>
      <c r="P15" s="138">
        <f t="shared" si="1"/>
        <v>0</v>
      </c>
      <c r="Q15" s="138" t="str">
        <f t="shared" si="2"/>
        <v/>
      </c>
      <c r="R15" s="294"/>
      <c r="S15" s="295"/>
      <c r="T15" s="296"/>
      <c r="U15" s="18"/>
      <c r="V15" s="18"/>
      <c r="W15" s="42" t="s">
        <v>68</v>
      </c>
      <c r="Y15" s="18"/>
      <c r="Z15" s="650" t="s">
        <v>72</v>
      </c>
      <c r="AA15" s="650"/>
      <c r="AB15" s="650"/>
      <c r="AC15" s="650"/>
      <c r="AD15" s="650"/>
      <c r="AE15" s="650"/>
      <c r="AF15" s="650"/>
      <c r="AG15" s="650"/>
      <c r="AH15" s="650"/>
      <c r="AI15" s="650"/>
      <c r="AJ15" s="650"/>
      <c r="AK15" s="650"/>
      <c r="AL15" s="650"/>
      <c r="AM15" s="650"/>
    </row>
    <row r="16" spans="1:39" s="64" customFormat="1" ht="14.25" customHeight="1" x14ac:dyDescent="0.3">
      <c r="A16" s="18"/>
      <c r="B16" s="298" t="s">
        <v>38</v>
      </c>
      <c r="C16" s="8"/>
      <c r="D16" s="8"/>
      <c r="E16" s="8"/>
      <c r="F16" s="24"/>
      <c r="G16" s="25" t="s">
        <v>4</v>
      </c>
      <c r="H16" s="132" t="str">
        <f>IF(H15="","",IF((60/H12)&lt;30/H15,60/H12,30/H15))</f>
        <v/>
      </c>
      <c r="I16" s="643" t="str">
        <f t="shared" si="0"/>
        <v>Mais mit Vorfrucht</v>
      </c>
      <c r="J16" s="644"/>
      <c r="K16" s="644"/>
      <c r="L16" s="358"/>
      <c r="M16" s="136"/>
      <c r="N16" s="136"/>
      <c r="O16" s="137"/>
      <c r="P16" s="138">
        <f t="shared" si="1"/>
        <v>0</v>
      </c>
      <c r="Q16" s="138" t="str">
        <f t="shared" si="2"/>
        <v/>
      </c>
      <c r="R16" s="294"/>
      <c r="S16" s="295"/>
      <c r="T16" s="296"/>
      <c r="U16" s="18"/>
      <c r="V16" s="18"/>
      <c r="W16" s="42" t="s">
        <v>69</v>
      </c>
      <c r="Y16" s="18"/>
      <c r="Z16" s="652" t="s">
        <v>81</v>
      </c>
      <c r="AA16" s="652"/>
      <c r="AB16" s="652"/>
      <c r="AC16" s="652"/>
      <c r="AD16" s="652"/>
      <c r="AE16" s="652"/>
      <c r="AF16" s="652"/>
      <c r="AG16" s="652"/>
      <c r="AH16" s="652"/>
      <c r="AI16" s="652"/>
      <c r="AJ16" s="652"/>
      <c r="AK16" s="652"/>
      <c r="AL16" s="652"/>
      <c r="AM16" s="652"/>
    </row>
    <row r="17" spans="1:39" s="64" customFormat="1" ht="14.25" customHeight="1" x14ac:dyDescent="0.3">
      <c r="A17" s="18"/>
      <c r="B17" s="37"/>
      <c r="C17" s="524"/>
      <c r="D17" s="524"/>
      <c r="E17" s="524"/>
      <c r="F17" s="524"/>
      <c r="G17" s="25" t="s">
        <v>0</v>
      </c>
      <c r="H17" s="564"/>
      <c r="I17" s="643" t="str">
        <f t="shared" si="0"/>
        <v>Sommergetreide</v>
      </c>
      <c r="J17" s="644"/>
      <c r="K17" s="644"/>
      <c r="L17" s="358"/>
      <c r="M17" s="136"/>
      <c r="N17" s="136"/>
      <c r="O17" s="137"/>
      <c r="P17" s="138">
        <f t="shared" si="1"/>
        <v>0</v>
      </c>
      <c r="Q17" s="138" t="str">
        <f t="shared" si="2"/>
        <v/>
      </c>
      <c r="R17" s="294"/>
      <c r="S17" s="295"/>
      <c r="T17" s="296"/>
      <c r="U17" s="18"/>
      <c r="V17" s="18"/>
      <c r="W17" s="42" t="s">
        <v>70</v>
      </c>
      <c r="Y17" s="18"/>
      <c r="Z17" s="628" t="s">
        <v>371</v>
      </c>
      <c r="AA17" s="628"/>
      <c r="AB17" s="628"/>
      <c r="AC17" s="628"/>
      <c r="AD17" s="628"/>
      <c r="AE17" s="628"/>
      <c r="AF17" s="628"/>
      <c r="AG17" s="628"/>
      <c r="AH17" s="628"/>
      <c r="AI17" s="628"/>
      <c r="AJ17" s="628"/>
      <c r="AK17" s="628"/>
      <c r="AL17" s="628"/>
      <c r="AM17" s="628"/>
    </row>
    <row r="18" spans="1:39" s="64" customFormat="1" ht="14.25" customHeight="1" x14ac:dyDescent="0.3">
      <c r="A18" s="18"/>
      <c r="B18" s="297" t="s">
        <v>36</v>
      </c>
      <c r="C18" s="8"/>
      <c r="D18" s="8"/>
      <c r="E18" s="8"/>
      <c r="F18" s="8"/>
      <c r="G18" s="25" t="s">
        <v>33</v>
      </c>
      <c r="H18" s="312"/>
      <c r="I18" s="643" t="str">
        <f t="shared" si="0"/>
        <v>Rüben</v>
      </c>
      <c r="J18" s="644"/>
      <c r="K18" s="644"/>
      <c r="L18" s="358"/>
      <c r="M18" s="136"/>
      <c r="N18" s="136"/>
      <c r="O18" s="137"/>
      <c r="P18" s="138">
        <f t="shared" si="1"/>
        <v>0</v>
      </c>
      <c r="Q18" s="138" t="str">
        <f t="shared" si="2"/>
        <v/>
      </c>
      <c r="R18" s="294"/>
      <c r="S18" s="295"/>
      <c r="T18" s="296"/>
      <c r="U18" s="18"/>
      <c r="V18" s="18"/>
      <c r="W18" s="42" t="s">
        <v>100</v>
      </c>
      <c r="Y18" s="18"/>
      <c r="Z18" s="628" t="s">
        <v>372</v>
      </c>
      <c r="AA18" s="628"/>
      <c r="AB18" s="628"/>
      <c r="AC18" s="628"/>
      <c r="AD18" s="628"/>
      <c r="AE18" s="628"/>
      <c r="AF18" s="628"/>
      <c r="AG18" s="628"/>
      <c r="AH18" s="628"/>
      <c r="AI18" s="628"/>
      <c r="AJ18" s="628"/>
      <c r="AK18" s="628"/>
      <c r="AL18" s="628"/>
      <c r="AM18" s="628"/>
    </row>
    <row r="19" spans="1:39" s="64" customFormat="1" ht="14.25" customHeight="1" x14ac:dyDescent="0.2">
      <c r="A19" s="18"/>
      <c r="B19" s="299" t="s">
        <v>263</v>
      </c>
      <c r="C19" s="583"/>
      <c r="D19" s="583"/>
      <c r="E19" s="583"/>
      <c r="F19" s="267"/>
      <c r="G19" s="268" t="s">
        <v>83</v>
      </c>
      <c r="H19" s="313"/>
      <c r="I19" s="643" t="str">
        <f t="shared" si="0"/>
        <v>Kartoffeln</v>
      </c>
      <c r="J19" s="644"/>
      <c r="K19" s="644"/>
      <c r="L19" s="358"/>
      <c r="M19" s="136"/>
      <c r="N19" s="136"/>
      <c r="O19" s="137"/>
      <c r="P19" s="138">
        <f t="shared" si="1"/>
        <v>0</v>
      </c>
      <c r="Q19" s="138" t="str">
        <f t="shared" si="2"/>
        <v/>
      </c>
      <c r="R19" s="294"/>
      <c r="S19" s="295"/>
      <c r="T19" s="296"/>
      <c r="U19" s="18"/>
      <c r="V19" s="18"/>
      <c r="W19" s="42" t="s">
        <v>385</v>
      </c>
      <c r="Z19" s="78" t="s">
        <v>386</v>
      </c>
      <c r="AA19" s="18"/>
    </row>
    <row r="20" spans="1:39" s="64" customFormat="1" ht="14.25" customHeight="1" x14ac:dyDescent="0.2">
      <c r="A20" s="18"/>
      <c r="B20" s="298" t="s">
        <v>264</v>
      </c>
      <c r="C20" s="24"/>
      <c r="D20" s="24"/>
      <c r="E20" s="24"/>
      <c r="F20" s="24"/>
      <c r="G20" s="25" t="s">
        <v>78</v>
      </c>
      <c r="H20" s="133">
        <f>H19/12</f>
        <v>0</v>
      </c>
      <c r="I20" s="643" t="str">
        <f t="shared" si="0"/>
        <v>Feldfutter</v>
      </c>
      <c r="J20" s="644"/>
      <c r="K20" s="644"/>
      <c r="L20" s="358"/>
      <c r="M20" s="136"/>
      <c r="N20" s="136"/>
      <c r="O20" s="137"/>
      <c r="P20" s="138">
        <f t="shared" si="1"/>
        <v>0</v>
      </c>
      <c r="Q20" s="138" t="str">
        <f t="shared" si="2"/>
        <v/>
      </c>
      <c r="R20" s="294"/>
      <c r="S20" s="295"/>
      <c r="T20" s="296"/>
      <c r="U20" s="18"/>
      <c r="V20" s="18"/>
      <c r="W20" s="42"/>
      <c r="Z20" s="78"/>
      <c r="AA20" s="18"/>
    </row>
    <row r="21" spans="1:39" s="64" customFormat="1" ht="14.25" customHeight="1" x14ac:dyDescent="0.2">
      <c r="A21" s="18"/>
      <c r="B21" s="300" t="s">
        <v>28</v>
      </c>
      <c r="C21" s="8"/>
      <c r="D21" s="8"/>
      <c r="E21" s="28"/>
      <c r="F21" s="24"/>
      <c r="G21" s="25" t="s">
        <v>6</v>
      </c>
      <c r="H21" s="314"/>
      <c r="I21" s="643" t="str">
        <f t="shared" si="0"/>
        <v>Zwischenfrucht (ZWF)</v>
      </c>
      <c r="J21" s="644"/>
      <c r="K21" s="644"/>
      <c r="L21" s="358"/>
      <c r="M21" s="136"/>
      <c r="N21" s="136"/>
      <c r="O21" s="137"/>
      <c r="P21" s="138">
        <f t="shared" si="1"/>
        <v>0</v>
      </c>
      <c r="Q21" s="138" t="str">
        <f t="shared" si="2"/>
        <v/>
      </c>
      <c r="R21" s="294"/>
      <c r="S21" s="295"/>
      <c r="T21" s="296"/>
      <c r="U21" s="18"/>
      <c r="V21" s="18"/>
      <c r="AA21" s="18"/>
    </row>
    <row r="22" spans="1:39" s="64" customFormat="1" ht="14.25" customHeight="1" x14ac:dyDescent="0.2">
      <c r="A22" s="18"/>
      <c r="B22" s="578"/>
      <c r="C22" s="85"/>
      <c r="D22" s="85"/>
      <c r="E22" s="85"/>
      <c r="F22" s="85"/>
      <c r="G22" s="85"/>
      <c r="I22" s="643" t="str">
        <f t="shared" si="0"/>
        <v>Zweitfrucht (ZFr)</v>
      </c>
      <c r="J22" s="644"/>
      <c r="K22" s="644"/>
      <c r="L22" s="358"/>
      <c r="M22" s="136"/>
      <c r="N22" s="136"/>
      <c r="O22" s="137"/>
      <c r="P22" s="138">
        <f t="shared" ref="P22:P24" si="3">N22*O22</f>
        <v>0</v>
      </c>
      <c r="Q22" s="138" t="str">
        <f t="shared" si="2"/>
        <v/>
      </c>
      <c r="R22" s="294"/>
      <c r="S22" s="295"/>
      <c r="T22" s="296"/>
      <c r="U22" s="18"/>
      <c r="V22" s="18"/>
      <c r="AA22" s="18"/>
    </row>
    <row r="23" spans="1:39" s="64" customFormat="1" ht="14.25" customHeight="1" x14ac:dyDescent="0.2">
      <c r="A23" s="18"/>
      <c r="B23" s="297" t="s">
        <v>29</v>
      </c>
      <c r="C23" s="24"/>
      <c r="D23" s="24"/>
      <c r="E23" s="24"/>
      <c r="F23" s="130"/>
      <c r="G23" s="25" t="s">
        <v>6</v>
      </c>
      <c r="H23" s="134">
        <f>H19/12*F23</f>
        <v>0</v>
      </c>
      <c r="I23" s="643" t="str">
        <f t="shared" si="0"/>
        <v>Grünland intensiv</v>
      </c>
      <c r="J23" s="644"/>
      <c r="K23" s="644"/>
      <c r="L23" s="358"/>
      <c r="M23" s="136"/>
      <c r="N23" s="136"/>
      <c r="O23" s="137"/>
      <c r="P23" s="138">
        <f t="shared" si="3"/>
        <v>0</v>
      </c>
      <c r="Q23" s="138" t="str">
        <f t="shared" si="2"/>
        <v/>
      </c>
      <c r="R23" s="294"/>
      <c r="S23" s="295"/>
      <c r="T23" s="296"/>
      <c r="U23" s="18"/>
      <c r="V23" s="18"/>
      <c r="AA23" s="18"/>
    </row>
    <row r="24" spans="1:39" s="64" customFormat="1" ht="14.25" customHeight="1" x14ac:dyDescent="0.2">
      <c r="A24" s="18"/>
      <c r="B24" s="301" t="s">
        <v>265</v>
      </c>
      <c r="C24" s="116"/>
      <c r="D24" s="116"/>
      <c r="E24" s="116"/>
      <c r="F24" s="302"/>
      <c r="G24" s="115" t="s">
        <v>6</v>
      </c>
      <c r="H24" s="314"/>
      <c r="I24" s="654" t="str">
        <f t="shared" si="0"/>
        <v>Grünland extensiv</v>
      </c>
      <c r="J24" s="655"/>
      <c r="K24" s="655"/>
      <c r="L24" s="584"/>
      <c r="M24" s="303"/>
      <c r="N24" s="303"/>
      <c r="O24" s="304"/>
      <c r="P24" s="305">
        <f t="shared" si="3"/>
        <v>0</v>
      </c>
      <c r="Q24" s="305" t="str">
        <f t="shared" si="2"/>
        <v/>
      </c>
      <c r="R24" s="306"/>
      <c r="S24" s="307"/>
      <c r="T24" s="308"/>
      <c r="U24" s="18"/>
      <c r="V24" s="18"/>
      <c r="AA24" s="18"/>
    </row>
    <row r="25" spans="1:39" s="15" customFormat="1" ht="14.25" x14ac:dyDescent="0.2">
      <c r="A25" s="18"/>
      <c r="B25" s="18"/>
      <c r="C25" s="18"/>
      <c r="D25" s="18"/>
      <c r="E25" s="18"/>
      <c r="F25" s="18"/>
      <c r="G25" s="18"/>
      <c r="H25" s="18"/>
      <c r="I25" s="18"/>
      <c r="L25" s="18"/>
      <c r="M25" s="18"/>
      <c r="N25" s="18"/>
      <c r="O25" s="18"/>
      <c r="P25" s="18"/>
      <c r="Q25" s="18"/>
      <c r="R25" s="18"/>
      <c r="S25" s="18"/>
      <c r="V25" s="18"/>
      <c r="Z25" s="18"/>
      <c r="AA25" s="18"/>
    </row>
    <row r="26" spans="1:39" s="260" customFormat="1" ht="15" x14ac:dyDescent="0.2">
      <c r="B26" s="262" t="s">
        <v>261</v>
      </c>
      <c r="S26" s="645">
        <f>S7</f>
        <v>0</v>
      </c>
      <c r="T26" s="645"/>
      <c r="W26" s="263"/>
      <c r="X26" s="264"/>
      <c r="Y26" s="264"/>
      <c r="Z26" s="264"/>
      <c r="AA26" s="264"/>
    </row>
    <row r="27" spans="1:39" s="12" customFormat="1" ht="15" x14ac:dyDescent="0.2">
      <c r="B27" s="30"/>
      <c r="W27" s="31"/>
      <c r="X27" s="32"/>
      <c r="Y27" s="32"/>
      <c r="Z27" s="32"/>
      <c r="AA27" s="32"/>
    </row>
    <row r="28" spans="1:39" s="12" customFormat="1" ht="14.25" x14ac:dyDescent="0.2">
      <c r="B28" s="360" t="str">
        <f>IF(H12="","",C10&amp;": "&amp;H19&amp;" "&amp;G19)</f>
        <v/>
      </c>
      <c r="C28" s="361"/>
      <c r="D28" s="361"/>
      <c r="E28" s="361"/>
      <c r="F28" s="361"/>
      <c r="G28" s="361"/>
      <c r="H28" s="361"/>
      <c r="I28" s="361"/>
      <c r="J28" s="361"/>
      <c r="K28" s="361"/>
      <c r="L28" s="361"/>
      <c r="M28" s="361"/>
      <c r="N28" s="361"/>
      <c r="O28" s="361"/>
      <c r="P28" s="361"/>
      <c r="Q28" s="361"/>
      <c r="R28" s="361"/>
      <c r="S28" s="361"/>
      <c r="T28" s="362"/>
      <c r="W28" s="31"/>
      <c r="X28" s="32"/>
      <c r="Y28" s="32"/>
      <c r="Z28" s="32"/>
      <c r="AA28" s="32"/>
    </row>
    <row r="29" spans="1:39" ht="14.25" customHeight="1" x14ac:dyDescent="0.2">
      <c r="B29" s="37"/>
      <c r="C29" s="24"/>
      <c r="D29" s="38"/>
      <c r="E29" s="38"/>
      <c r="F29" s="38"/>
      <c r="G29" s="38"/>
      <c r="H29" s="38"/>
      <c r="I29" s="38"/>
      <c r="J29" s="38"/>
      <c r="K29" s="38"/>
      <c r="L29" s="38"/>
      <c r="M29" s="38"/>
      <c r="N29" s="38"/>
      <c r="O29" s="38"/>
      <c r="P29" s="38"/>
      <c r="Q29" s="38"/>
      <c r="R29" s="38"/>
      <c r="S29" s="38"/>
      <c r="T29" s="39"/>
      <c r="U29" s="15"/>
      <c r="V29" s="15"/>
      <c r="W29" s="15"/>
      <c r="X29" s="15"/>
      <c r="Y29" s="36"/>
      <c r="Z29" s="36"/>
    </row>
    <row r="30" spans="1:39" ht="18" customHeight="1" x14ac:dyDescent="0.2">
      <c r="B30" s="560" t="s">
        <v>31</v>
      </c>
      <c r="C30" s="561"/>
      <c r="D30" s="38"/>
      <c r="E30" s="38"/>
      <c r="F30" s="38"/>
      <c r="G30" s="38"/>
      <c r="H30" s="38"/>
      <c r="I30" s="38"/>
      <c r="J30" s="38"/>
      <c r="K30" s="38"/>
      <c r="L30" s="38"/>
      <c r="M30" s="38"/>
      <c r="N30" s="38"/>
      <c r="O30" s="38"/>
      <c r="P30" s="38"/>
      <c r="Q30" s="38"/>
      <c r="R30" s="38"/>
      <c r="S30" s="38"/>
      <c r="T30" s="39"/>
      <c r="U30" s="15"/>
      <c r="V30" s="15"/>
      <c r="W30" s="15"/>
      <c r="X30" s="15"/>
      <c r="Y30" s="40"/>
      <c r="Z30" s="40"/>
    </row>
    <row r="31" spans="1:39" ht="15" customHeight="1" x14ac:dyDescent="0.2">
      <c r="B31" s="560" t="s">
        <v>32</v>
      </c>
      <c r="C31" s="562"/>
      <c r="D31" s="38"/>
      <c r="E31" s="38"/>
      <c r="F31" s="38"/>
      <c r="G31" s="38"/>
      <c r="H31" s="38"/>
      <c r="I31" s="38"/>
      <c r="J31" s="38"/>
      <c r="K31" s="38"/>
      <c r="L31" s="38"/>
      <c r="M31" s="38"/>
      <c r="N31" s="38"/>
      <c r="O31" s="38"/>
      <c r="P31" s="38"/>
      <c r="Q31" s="38"/>
      <c r="R31" s="38"/>
      <c r="S31" s="38"/>
      <c r="T31" s="39"/>
      <c r="U31" s="15"/>
      <c r="V31" s="15"/>
      <c r="W31" s="15"/>
      <c r="X31" s="15"/>
      <c r="Y31" s="41"/>
      <c r="Z31" s="41"/>
    </row>
    <row r="32" spans="1:39" ht="14.25" customHeight="1" x14ac:dyDescent="0.2">
      <c r="B32" s="641" t="str">
        <f>IF(H12="","",ROUND(S60,1) &amp; " Monate bzw. " &amp; ROUND(MAX(F58:Q58),0) &amp; " m³")</f>
        <v/>
      </c>
      <c r="C32" s="642"/>
      <c r="D32" s="38"/>
      <c r="E32" s="38"/>
      <c r="F32" s="38"/>
      <c r="G32" s="38"/>
      <c r="H32" s="38"/>
      <c r="I32" s="38"/>
      <c r="J32" s="38"/>
      <c r="K32" s="38"/>
      <c r="L32" s="38"/>
      <c r="M32" s="38"/>
      <c r="N32" s="38"/>
      <c r="O32" s="38"/>
      <c r="P32" s="38"/>
      <c r="Q32" s="38"/>
      <c r="R32" s="38"/>
      <c r="S32" s="38"/>
      <c r="T32" s="39"/>
      <c r="U32" s="15"/>
      <c r="V32" s="15"/>
      <c r="W32" s="15"/>
      <c r="X32" s="15"/>
      <c r="Y32" s="41"/>
      <c r="Z32" s="41"/>
    </row>
    <row r="33" spans="1:42" ht="12.75" customHeight="1" x14ac:dyDescent="0.2">
      <c r="B33" s="560" t="str">
        <f>IF(($H$19+T57-T55)&lt;-30,"zuviel aufgebracht",IF(($H$19+T57-T55)&gt;30,"zu wenig aufgebracht"," "))</f>
        <v xml:space="preserve"> </v>
      </c>
      <c r="C33" s="562"/>
      <c r="D33" s="38"/>
      <c r="E33" s="38"/>
      <c r="F33" s="38"/>
      <c r="G33" s="38"/>
      <c r="H33" s="38"/>
      <c r="I33" s="38"/>
      <c r="J33" s="38"/>
      <c r="K33" s="38"/>
      <c r="L33" s="38"/>
      <c r="M33" s="38"/>
      <c r="N33" s="38"/>
      <c r="O33" s="38"/>
      <c r="P33" s="38"/>
      <c r="Q33" s="38"/>
      <c r="R33" s="38"/>
      <c r="S33" s="38"/>
      <c r="T33" s="39"/>
      <c r="U33" s="15"/>
      <c r="V33" s="15"/>
      <c r="W33" s="15"/>
      <c r="X33" s="15"/>
      <c r="Y33" s="41"/>
      <c r="Z33" s="41"/>
    </row>
    <row r="34" spans="1:42" ht="15.75" customHeight="1" x14ac:dyDescent="0.2">
      <c r="B34" s="139">
        <f>IF(ABS(T55-T57-$H$19)&gt;30,ABS(T55-T57-$H$19),0)</f>
        <v>0</v>
      </c>
      <c r="C34" s="563" t="str">
        <f>IF(($H$19+T57-T55)&lt;-30,"m³",IF(($H$19+T57-T55)&gt;30,"m³"," "))</f>
        <v xml:space="preserve"> </v>
      </c>
      <c r="D34" s="38"/>
      <c r="E34" s="38"/>
      <c r="F34" s="38"/>
      <c r="G34" s="38"/>
      <c r="H34" s="38"/>
      <c r="I34" s="38"/>
      <c r="J34" s="38"/>
      <c r="K34" s="38"/>
      <c r="L34" s="38"/>
      <c r="M34" s="38"/>
      <c r="N34" s="38"/>
      <c r="O34" s="38"/>
      <c r="P34" s="38"/>
      <c r="Q34" s="38"/>
      <c r="R34" s="38"/>
      <c r="S34" s="38"/>
      <c r="T34" s="39"/>
      <c r="U34" s="15"/>
      <c r="V34" s="15"/>
      <c r="W34" s="15"/>
      <c r="X34" s="15"/>
      <c r="Y34" s="41"/>
      <c r="Z34" s="41"/>
    </row>
    <row r="35" spans="1:42" ht="14.25" customHeight="1" x14ac:dyDescent="0.2">
      <c r="B35" s="659" t="str">
        <f>IF(H12="","",IF(E101="","","Folgende Grenzwerte (DüV) sind nicht eingehalten: "&amp;E101))</f>
        <v/>
      </c>
      <c r="C35" s="660"/>
      <c r="D35" s="38"/>
      <c r="E35" s="38"/>
      <c r="F35" s="38"/>
      <c r="G35" s="38"/>
      <c r="H35" s="38"/>
      <c r="I35" s="38"/>
      <c r="J35" s="38"/>
      <c r="K35" s="38"/>
      <c r="L35" s="38"/>
      <c r="M35" s="38"/>
      <c r="N35" s="38"/>
      <c r="O35" s="38"/>
      <c r="P35" s="38"/>
      <c r="Q35" s="38"/>
      <c r="R35" s="38"/>
      <c r="S35" s="38"/>
      <c r="T35" s="39"/>
      <c r="U35" s="15"/>
      <c r="V35" s="15"/>
      <c r="W35" s="15"/>
      <c r="X35" s="15"/>
      <c r="Y35" s="29"/>
      <c r="Z35" s="29"/>
    </row>
    <row r="36" spans="1:42" ht="37.35" customHeight="1" x14ac:dyDescent="0.2">
      <c r="B36" s="659"/>
      <c r="C36" s="660"/>
      <c r="D36" s="38"/>
      <c r="E36" s="38"/>
      <c r="F36" s="38"/>
      <c r="G36" s="38"/>
      <c r="H36" s="38"/>
      <c r="I36" s="38"/>
      <c r="J36" s="38"/>
      <c r="K36" s="38"/>
      <c r="L36" s="38"/>
      <c r="M36" s="38"/>
      <c r="N36" s="38"/>
      <c r="O36" s="38"/>
      <c r="P36" s="38"/>
      <c r="Q36" s="38"/>
      <c r="R36" s="24"/>
      <c r="S36" s="38"/>
      <c r="T36" s="39"/>
      <c r="U36" s="42"/>
      <c r="V36" s="15"/>
      <c r="W36" s="15"/>
      <c r="X36" s="15"/>
      <c r="Y36" s="29"/>
      <c r="Z36" s="29"/>
    </row>
    <row r="37" spans="1:42" s="42" customFormat="1" ht="12.4" customHeight="1" x14ac:dyDescent="0.2">
      <c r="B37" s="659"/>
      <c r="C37" s="660"/>
      <c r="D37" s="43"/>
      <c r="E37" s="43"/>
      <c r="F37" s="38"/>
      <c r="G37" s="38"/>
      <c r="H37" s="38"/>
      <c r="I37" s="38"/>
      <c r="J37" s="38"/>
      <c r="K37" s="38"/>
      <c r="L37" s="38"/>
      <c r="M37" s="38"/>
      <c r="N37" s="38"/>
      <c r="O37" s="38"/>
      <c r="P37" s="38"/>
      <c r="Q37" s="38"/>
      <c r="R37" s="43"/>
      <c r="S37" s="38"/>
      <c r="T37" s="39"/>
    </row>
    <row r="38" spans="1:42" s="42" customFormat="1" ht="17.100000000000001" customHeight="1" x14ac:dyDescent="0.2">
      <c r="B38" s="338"/>
      <c r="C38" s="44" t="s">
        <v>34</v>
      </c>
      <c r="D38" s="45"/>
      <c r="E38" s="140">
        <f>SUM(E42:E54)-SUM(E51:E52)</f>
        <v>0</v>
      </c>
      <c r="F38" s="46" t="s">
        <v>18</v>
      </c>
      <c r="G38" s="47" t="s">
        <v>7</v>
      </c>
      <c r="H38" s="47" t="s">
        <v>8</v>
      </c>
      <c r="I38" s="47" t="s">
        <v>9</v>
      </c>
      <c r="J38" s="47" t="s">
        <v>10</v>
      </c>
      <c r="K38" s="47" t="s">
        <v>11</v>
      </c>
      <c r="L38" s="47" t="s">
        <v>12</v>
      </c>
      <c r="M38" s="47" t="s">
        <v>13</v>
      </c>
      <c r="N38" s="47" t="s">
        <v>14</v>
      </c>
      <c r="O38" s="47" t="s">
        <v>15</v>
      </c>
      <c r="P38" s="47" t="s">
        <v>16</v>
      </c>
      <c r="Q38" s="48" t="s">
        <v>17</v>
      </c>
      <c r="R38" s="49"/>
      <c r="S38" s="647" t="s">
        <v>23</v>
      </c>
      <c r="T38" s="648"/>
    </row>
    <row r="39" spans="1:42" s="42" customFormat="1" ht="4.1500000000000004" customHeight="1" x14ac:dyDescent="0.2">
      <c r="B39" s="338"/>
      <c r="C39" s="50"/>
      <c r="D39" s="45"/>
      <c r="E39" s="50"/>
      <c r="F39" s="51"/>
      <c r="G39" s="1"/>
      <c r="H39" s="1"/>
      <c r="I39" s="1"/>
      <c r="J39" s="1"/>
      <c r="K39" s="1"/>
      <c r="L39" s="1"/>
      <c r="M39" s="1"/>
      <c r="N39" s="1"/>
      <c r="O39" s="1"/>
      <c r="P39" s="1"/>
      <c r="Q39" s="52"/>
      <c r="R39" s="53"/>
      <c r="S39" s="339"/>
      <c r="T39" s="340"/>
    </row>
    <row r="40" spans="1:42" ht="24" x14ac:dyDescent="0.2">
      <c r="B40" s="352" t="s">
        <v>87</v>
      </c>
      <c r="C40" s="6" t="s">
        <v>383</v>
      </c>
      <c r="D40" s="7"/>
      <c r="E40" s="341" t="s">
        <v>2</v>
      </c>
      <c r="F40" s="332" t="s">
        <v>103</v>
      </c>
      <c r="G40" s="327"/>
      <c r="H40" s="327"/>
      <c r="I40" s="327"/>
      <c r="J40" s="342"/>
      <c r="K40" s="322" t="s">
        <v>104</v>
      </c>
      <c r="L40" s="321"/>
      <c r="M40" s="321"/>
      <c r="N40" s="343"/>
      <c r="O40" s="321"/>
      <c r="P40" s="321"/>
      <c r="Q40" s="323"/>
      <c r="R40" s="54"/>
      <c r="S40" s="344" t="s">
        <v>4</v>
      </c>
      <c r="T40" s="345" t="s">
        <v>395</v>
      </c>
    </row>
    <row r="41" spans="1:42" s="42" customFormat="1" ht="1.35" customHeight="1" x14ac:dyDescent="0.2">
      <c r="B41" s="349"/>
      <c r="C41" s="50"/>
      <c r="D41" s="45"/>
      <c r="E41" s="50"/>
      <c r="F41" s="55"/>
      <c r="G41" s="56"/>
      <c r="H41" s="56"/>
      <c r="I41" s="56"/>
      <c r="J41" s="56"/>
      <c r="K41" s="56"/>
      <c r="L41" s="56"/>
      <c r="M41" s="57"/>
      <c r="N41" s="56"/>
      <c r="O41" s="56"/>
      <c r="P41" s="56"/>
      <c r="Q41" s="58"/>
      <c r="R41" s="53"/>
      <c r="S41" s="59"/>
      <c r="T41" s="60"/>
    </row>
    <row r="42" spans="1:42" s="42" customFormat="1" ht="25.5" x14ac:dyDescent="0.2">
      <c r="B42" s="61" t="s">
        <v>20</v>
      </c>
      <c r="C42" s="3" t="s">
        <v>89</v>
      </c>
      <c r="D42" s="4"/>
      <c r="E42" s="141"/>
      <c r="F42" s="324"/>
      <c r="G42" s="325"/>
      <c r="H42" s="325"/>
      <c r="I42" s="357"/>
      <c r="J42" s="357"/>
      <c r="K42" s="357"/>
      <c r="L42" s="357"/>
      <c r="M42" s="333"/>
      <c r="N42" s="318"/>
      <c r="O42" s="280"/>
      <c r="P42" s="142"/>
      <c r="Q42" s="326"/>
      <c r="R42" s="143"/>
      <c r="S42" s="144">
        <f>F42+G42+H42+J42+I42+K42+L42+M42+N42+O42+P42+Q42</f>
        <v>0</v>
      </c>
      <c r="T42" s="145">
        <f>S42*E42</f>
        <v>0</v>
      </c>
    </row>
    <row r="43" spans="1:42" s="42" customFormat="1" ht="25.5" x14ac:dyDescent="0.2">
      <c r="B43" s="62" t="s">
        <v>107</v>
      </c>
      <c r="C43" s="3" t="s">
        <v>97</v>
      </c>
      <c r="D43" s="4"/>
      <c r="E43" s="141"/>
      <c r="F43" s="330"/>
      <c r="G43" s="325"/>
      <c r="H43" s="319"/>
      <c r="I43" s="357"/>
      <c r="J43" s="357"/>
      <c r="K43" s="357"/>
      <c r="L43" s="357"/>
      <c r="M43" s="329"/>
      <c r="N43" s="280"/>
      <c r="O43" s="280"/>
      <c r="P43" s="142"/>
      <c r="Q43" s="326"/>
      <c r="R43" s="143"/>
      <c r="S43" s="144">
        <f t="shared" ref="S43:S54" si="4">F43+G43+H43+J43+I43+K43+L43+M43+N43+O43+P43+Q43</f>
        <v>0</v>
      </c>
      <c r="T43" s="145">
        <f>S43*E43</f>
        <v>0</v>
      </c>
      <c r="AE43" s="63"/>
      <c r="AF43" s="63"/>
      <c r="AG43" s="63"/>
      <c r="AH43" s="63"/>
      <c r="AI43" s="63"/>
      <c r="AJ43" s="63"/>
      <c r="AK43" s="63"/>
      <c r="AL43" s="63"/>
      <c r="AM43" s="63"/>
      <c r="AN43" s="63"/>
      <c r="AO43" s="63"/>
      <c r="AP43" s="63"/>
    </row>
    <row r="44" spans="1:42" s="42" customFormat="1" ht="25.5" x14ac:dyDescent="0.2">
      <c r="A44" s="31"/>
      <c r="B44" s="62" t="s">
        <v>108</v>
      </c>
      <c r="C44" s="3" t="s">
        <v>99</v>
      </c>
      <c r="D44" s="4"/>
      <c r="E44" s="141"/>
      <c r="F44" s="330"/>
      <c r="G44" s="333"/>
      <c r="H44" s="318"/>
      <c r="I44" s="357"/>
      <c r="J44" s="357"/>
      <c r="K44" s="357"/>
      <c r="L44" s="357"/>
      <c r="M44" s="329"/>
      <c r="N44" s="280"/>
      <c r="O44" s="142"/>
      <c r="P44" s="325"/>
      <c r="Q44" s="353"/>
      <c r="R44" s="143"/>
      <c r="S44" s="144">
        <f t="shared" si="4"/>
        <v>0</v>
      </c>
      <c r="T44" s="145">
        <f>S44*E44</f>
        <v>0</v>
      </c>
    </row>
    <row r="45" spans="1:42" s="42" customFormat="1" ht="17.649999999999999" customHeight="1" x14ac:dyDescent="0.2">
      <c r="A45" s="31"/>
      <c r="B45" s="62" t="s">
        <v>109</v>
      </c>
      <c r="C45" s="2" t="s">
        <v>92</v>
      </c>
      <c r="D45" s="5"/>
      <c r="E45" s="331"/>
      <c r="F45" s="324"/>
      <c r="G45" s="325"/>
      <c r="H45" s="325"/>
      <c r="I45" s="357"/>
      <c r="J45" s="357"/>
      <c r="K45" s="357"/>
      <c r="L45" s="357"/>
      <c r="M45" s="325"/>
      <c r="N45" s="325"/>
      <c r="O45" s="316"/>
      <c r="P45" s="280"/>
      <c r="Q45" s="142"/>
      <c r="R45" s="143"/>
      <c r="S45" s="144">
        <f t="shared" si="4"/>
        <v>0</v>
      </c>
      <c r="T45" s="145">
        <f>S45*E45</f>
        <v>0</v>
      </c>
      <c r="AF45" s="63"/>
      <c r="AG45" s="63"/>
      <c r="AH45" s="63"/>
      <c r="AI45" s="63"/>
      <c r="AJ45" s="63"/>
      <c r="AK45" s="63"/>
      <c r="AL45" s="63"/>
      <c r="AM45" s="63"/>
      <c r="AN45" s="63"/>
      <c r="AO45" s="63"/>
      <c r="AP45" s="63"/>
    </row>
    <row r="46" spans="1:42" s="42" customFormat="1" ht="23.85" customHeight="1" x14ac:dyDescent="0.2">
      <c r="A46" s="31"/>
      <c r="B46" s="62" t="s">
        <v>21</v>
      </c>
      <c r="C46" s="2" t="s">
        <v>93</v>
      </c>
      <c r="D46" s="5"/>
      <c r="E46" s="141"/>
      <c r="F46" s="324"/>
      <c r="G46" s="325"/>
      <c r="H46" s="325"/>
      <c r="I46" s="357"/>
      <c r="J46" s="357"/>
      <c r="K46" s="357"/>
      <c r="L46" s="357"/>
      <c r="M46" s="316"/>
      <c r="N46" s="317"/>
      <c r="O46" s="325"/>
      <c r="P46" s="280"/>
      <c r="Q46" s="317"/>
      <c r="R46" s="143"/>
      <c r="S46" s="144">
        <f t="shared" si="4"/>
        <v>0</v>
      </c>
      <c r="T46" s="145">
        <f t="shared" ref="T46:T51" si="5">S46*E46</f>
        <v>0</v>
      </c>
    </row>
    <row r="47" spans="1:42" s="42" customFormat="1" ht="17.649999999999999" customHeight="1" x14ac:dyDescent="0.2">
      <c r="A47" s="31"/>
      <c r="B47" s="62" t="s">
        <v>22</v>
      </c>
      <c r="C47" s="3" t="s">
        <v>353</v>
      </c>
      <c r="D47" s="5"/>
      <c r="E47" s="141"/>
      <c r="F47" s="324"/>
      <c r="G47" s="325"/>
      <c r="H47" s="325"/>
      <c r="I47" s="357"/>
      <c r="J47" s="357"/>
      <c r="K47" s="357"/>
      <c r="L47" s="357"/>
      <c r="M47" s="325"/>
      <c r="N47" s="318"/>
      <c r="O47" s="142"/>
      <c r="P47" s="325"/>
      <c r="Q47" s="326"/>
      <c r="R47" s="143"/>
      <c r="S47" s="144">
        <f t="shared" si="4"/>
        <v>0</v>
      </c>
      <c r="T47" s="145">
        <f t="shared" si="5"/>
        <v>0</v>
      </c>
    </row>
    <row r="48" spans="1:42" s="42" customFormat="1" ht="17.100000000000001" customHeight="1" x14ac:dyDescent="0.2">
      <c r="A48" s="31"/>
      <c r="B48" s="61" t="s">
        <v>94</v>
      </c>
      <c r="C48" s="2" t="s">
        <v>90</v>
      </c>
      <c r="D48" s="5"/>
      <c r="E48" s="141"/>
      <c r="F48" s="324"/>
      <c r="G48" s="325"/>
      <c r="H48" s="325"/>
      <c r="I48" s="357"/>
      <c r="J48" s="357"/>
      <c r="K48" s="357"/>
      <c r="L48" s="357"/>
      <c r="M48" s="325"/>
      <c r="N48" s="318"/>
      <c r="O48" s="142"/>
      <c r="P48" s="325"/>
      <c r="Q48" s="326"/>
      <c r="R48" s="143"/>
      <c r="S48" s="144">
        <f t="shared" si="4"/>
        <v>0</v>
      </c>
      <c r="T48" s="145">
        <f t="shared" si="5"/>
        <v>0</v>
      </c>
    </row>
    <row r="49" spans="1:28" s="42" customFormat="1" ht="17.100000000000001" customHeight="1" x14ac:dyDescent="0.2">
      <c r="A49" s="31"/>
      <c r="B49" s="61" t="s">
        <v>94</v>
      </c>
      <c r="C49" s="2" t="s">
        <v>91</v>
      </c>
      <c r="D49" s="5"/>
      <c r="E49" s="141"/>
      <c r="F49" s="324"/>
      <c r="G49" s="325"/>
      <c r="H49" s="325"/>
      <c r="I49" s="357"/>
      <c r="J49" s="357"/>
      <c r="K49" s="357"/>
      <c r="L49" s="357"/>
      <c r="M49" s="325"/>
      <c r="N49" s="318"/>
      <c r="O49" s="142"/>
      <c r="P49" s="325"/>
      <c r="Q49" s="326"/>
      <c r="R49" s="143"/>
      <c r="S49" s="144">
        <f t="shared" si="4"/>
        <v>0</v>
      </c>
      <c r="T49" s="145">
        <f t="shared" si="5"/>
        <v>0</v>
      </c>
    </row>
    <row r="50" spans="1:28" s="42" customFormat="1" ht="17.100000000000001" customHeight="1" x14ac:dyDescent="0.2">
      <c r="A50" s="31"/>
      <c r="B50" s="61" t="s">
        <v>110</v>
      </c>
      <c r="C50" s="2" t="s">
        <v>86</v>
      </c>
      <c r="D50" s="5"/>
      <c r="E50" s="331"/>
      <c r="F50" s="320"/>
      <c r="G50" s="355"/>
      <c r="H50" s="319"/>
      <c r="I50" s="325"/>
      <c r="J50" s="357"/>
      <c r="K50" s="357"/>
      <c r="L50" s="357"/>
      <c r="M50" s="329"/>
      <c r="N50" s="280"/>
      <c r="O50" s="280"/>
      <c r="P50" s="280"/>
      <c r="Q50" s="280"/>
      <c r="R50" s="143"/>
      <c r="S50" s="144">
        <f t="shared" si="4"/>
        <v>0</v>
      </c>
      <c r="T50" s="145">
        <f t="shared" si="5"/>
        <v>0</v>
      </c>
    </row>
    <row r="51" spans="1:28" s="42" customFormat="1" ht="17.100000000000001" customHeight="1" x14ac:dyDescent="0.2">
      <c r="A51" s="31"/>
      <c r="B51" s="61" t="s">
        <v>102</v>
      </c>
      <c r="C51" s="2" t="s">
        <v>382</v>
      </c>
      <c r="D51" s="5"/>
      <c r="E51" s="331"/>
      <c r="F51" s="320"/>
      <c r="G51" s="355"/>
      <c r="H51" s="319"/>
      <c r="I51" s="357"/>
      <c r="J51" s="357"/>
      <c r="K51" s="357"/>
      <c r="L51" s="357"/>
      <c r="M51" s="325"/>
      <c r="N51" s="325"/>
      <c r="O51" s="325"/>
      <c r="P51" s="325"/>
      <c r="Q51" s="326"/>
      <c r="R51" s="143"/>
      <c r="S51" s="144">
        <f t="shared" si="4"/>
        <v>0</v>
      </c>
      <c r="T51" s="145">
        <f t="shared" si="5"/>
        <v>0</v>
      </c>
    </row>
    <row r="52" spans="1:28" s="15" customFormat="1" ht="17.100000000000001" customHeight="1" x14ac:dyDescent="0.2">
      <c r="A52" s="32"/>
      <c r="B52" s="61" t="s">
        <v>384</v>
      </c>
      <c r="C52" s="585" t="s">
        <v>381</v>
      </c>
      <c r="D52" s="346"/>
      <c r="E52" s="331"/>
      <c r="F52" s="586"/>
      <c r="G52" s="355"/>
      <c r="H52" s="319"/>
      <c r="I52" s="357"/>
      <c r="J52" s="357"/>
      <c r="K52" s="357"/>
      <c r="L52" s="357"/>
      <c r="M52" s="325"/>
      <c r="N52" s="325"/>
      <c r="O52" s="325"/>
      <c r="P52" s="325"/>
      <c r="Q52" s="333"/>
      <c r="R52" s="347"/>
      <c r="S52" s="144">
        <f t="shared" si="4"/>
        <v>0</v>
      </c>
      <c r="T52" s="145">
        <f>S52*E52</f>
        <v>0</v>
      </c>
      <c r="U52" s="18"/>
      <c r="V52" s="18"/>
      <c r="W52" s="18"/>
      <c r="X52" s="18"/>
      <c r="Y52" s="18"/>
      <c r="Z52" s="18"/>
      <c r="AA52" s="18"/>
    </row>
    <row r="53" spans="1:28" ht="17.100000000000001" customHeight="1" x14ac:dyDescent="0.2">
      <c r="A53" s="32"/>
      <c r="B53" s="61" t="s">
        <v>110</v>
      </c>
      <c r="C53" s="2" t="s">
        <v>95</v>
      </c>
      <c r="D53" s="5"/>
      <c r="E53" s="141"/>
      <c r="F53" s="354"/>
      <c r="G53" s="280"/>
      <c r="H53" s="355"/>
      <c r="I53" s="319"/>
      <c r="J53" s="357"/>
      <c r="K53" s="357"/>
      <c r="L53" s="357"/>
      <c r="M53" s="329"/>
      <c r="N53" s="280"/>
      <c r="O53" s="280"/>
      <c r="P53" s="280"/>
      <c r="Q53" s="280"/>
      <c r="R53" s="146"/>
      <c r="S53" s="144">
        <f t="shared" si="4"/>
        <v>0</v>
      </c>
      <c r="T53" s="145">
        <f>S53*E53</f>
        <v>0</v>
      </c>
    </row>
    <row r="54" spans="1:28" ht="17.100000000000001" customHeight="1" x14ac:dyDescent="0.2">
      <c r="A54" s="32"/>
      <c r="B54" s="61" t="s">
        <v>110</v>
      </c>
      <c r="C54" s="2" t="s">
        <v>96</v>
      </c>
      <c r="D54" s="5"/>
      <c r="E54" s="141"/>
      <c r="F54" s="354"/>
      <c r="G54" s="280"/>
      <c r="H54" s="355"/>
      <c r="I54" s="319"/>
      <c r="J54" s="357"/>
      <c r="K54" s="357"/>
      <c r="L54" s="357"/>
      <c r="M54" s="329"/>
      <c r="N54" s="280"/>
      <c r="O54" s="280"/>
      <c r="P54" s="280"/>
      <c r="Q54" s="280"/>
      <c r="R54" s="146"/>
      <c r="S54" s="144">
        <f t="shared" si="4"/>
        <v>0</v>
      </c>
      <c r="T54" s="145">
        <f>S54*E54</f>
        <v>0</v>
      </c>
    </row>
    <row r="55" spans="1:28" ht="18" customHeight="1" x14ac:dyDescent="0.2">
      <c r="A55" s="11"/>
      <c r="B55" s="350"/>
      <c r="C55" s="66"/>
      <c r="D55" s="334"/>
      <c r="E55" s="335" t="s">
        <v>105</v>
      </c>
      <c r="F55" s="528">
        <f>SUMPRODUCT($E$42:$E$54,F42:F54)</f>
        <v>0</v>
      </c>
      <c r="G55" s="144">
        <f>SUMPRODUCT($E$42:$E$54,G42:G54)</f>
        <v>0</v>
      </c>
      <c r="H55" s="144">
        <f t="shared" ref="H55:Q55" si="6">SUMPRODUCT($E$42:$E$54,H42:H54)</f>
        <v>0</v>
      </c>
      <c r="I55" s="144">
        <f t="shared" si="6"/>
        <v>0</v>
      </c>
      <c r="J55" s="144">
        <f t="shared" si="6"/>
        <v>0</v>
      </c>
      <c r="K55" s="144">
        <f t="shared" si="6"/>
        <v>0</v>
      </c>
      <c r="L55" s="144">
        <f t="shared" si="6"/>
        <v>0</v>
      </c>
      <c r="M55" s="144">
        <f t="shared" si="6"/>
        <v>0</v>
      </c>
      <c r="N55" s="144">
        <f t="shared" si="6"/>
        <v>0</v>
      </c>
      <c r="O55" s="144">
        <f t="shared" si="6"/>
        <v>0</v>
      </c>
      <c r="P55" s="144">
        <f t="shared" si="6"/>
        <v>0</v>
      </c>
      <c r="Q55" s="356">
        <f t="shared" si="6"/>
        <v>0</v>
      </c>
      <c r="R55" s="147"/>
      <c r="S55" s="145"/>
      <c r="T55" s="145">
        <f>SUM(T42:T54)</f>
        <v>0</v>
      </c>
      <c r="AB55" s="64"/>
    </row>
    <row r="56" spans="1:28" ht="17.649999999999999" customHeight="1" x14ac:dyDescent="0.2">
      <c r="A56" s="11"/>
      <c r="B56" s="351"/>
      <c r="C56" s="67"/>
      <c r="D56" s="68"/>
      <c r="E56" s="336" t="s">
        <v>106</v>
      </c>
      <c r="F56" s="148">
        <f>F55*$H$12*0.1</f>
        <v>0</v>
      </c>
      <c r="G56" s="149">
        <f>G55*$H$12*0.1</f>
        <v>0</v>
      </c>
      <c r="H56" s="149">
        <f t="shared" ref="H56:I56" si="7">H55*$H$12*0.1</f>
        <v>0</v>
      </c>
      <c r="I56" s="149">
        <f t="shared" si="7"/>
        <v>0</v>
      </c>
      <c r="J56" s="149"/>
      <c r="K56" s="149"/>
      <c r="L56" s="149"/>
      <c r="M56" s="149">
        <f t="shared" ref="M56:Q56" si="8">M55*$H$14</f>
        <v>0</v>
      </c>
      <c r="N56" s="149">
        <f>N55*$H$14</f>
        <v>0</v>
      </c>
      <c r="O56" s="149">
        <f t="shared" si="8"/>
        <v>0</v>
      </c>
      <c r="P56" s="149">
        <f t="shared" si="8"/>
        <v>0</v>
      </c>
      <c r="Q56" s="150">
        <f t="shared" si="8"/>
        <v>0</v>
      </c>
      <c r="R56" s="151"/>
      <c r="S56" s="152"/>
      <c r="T56" s="152"/>
    </row>
    <row r="57" spans="1:28" ht="17.100000000000001" customHeight="1" x14ac:dyDescent="0.2">
      <c r="A57" s="11"/>
      <c r="B57" s="337" t="s">
        <v>79</v>
      </c>
      <c r="C57" s="66"/>
      <c r="D57" s="66"/>
      <c r="E57" s="335" t="s">
        <v>78</v>
      </c>
      <c r="F57" s="153"/>
      <c r="G57" s="154"/>
      <c r="H57" s="154"/>
      <c r="I57" s="154"/>
      <c r="J57" s="154"/>
      <c r="K57" s="154"/>
      <c r="L57" s="154"/>
      <c r="M57" s="154"/>
      <c r="N57" s="154"/>
      <c r="O57" s="154"/>
      <c r="P57" s="154"/>
      <c r="Q57" s="155"/>
      <c r="R57" s="156"/>
      <c r="S57" s="348"/>
      <c r="T57" s="157">
        <f>SUM(F57:Q57)</f>
        <v>0</v>
      </c>
      <c r="U57" s="69"/>
      <c r="V57" s="69"/>
      <c r="W57" s="64"/>
      <c r="X57" s="64"/>
      <c r="Y57" s="64"/>
      <c r="Z57" s="36"/>
    </row>
    <row r="58" spans="1:28" ht="17.850000000000001" hidden="1" customHeight="1" x14ac:dyDescent="0.2">
      <c r="A58" s="11"/>
      <c r="B58" s="65"/>
      <c r="C58" s="70"/>
      <c r="D58" s="70"/>
      <c r="E58" s="71" t="s">
        <v>267</v>
      </c>
      <c r="F58" s="158">
        <f>H24+$H$19/12-F55+F57</f>
        <v>0</v>
      </c>
      <c r="G58" s="158">
        <f t="shared" ref="G58:Q58" si="9">F58+$H$19/12-G55+G57</f>
        <v>0</v>
      </c>
      <c r="H58" s="158">
        <f t="shared" si="9"/>
        <v>0</v>
      </c>
      <c r="I58" s="158">
        <f t="shared" si="9"/>
        <v>0</v>
      </c>
      <c r="J58" s="158">
        <f t="shared" si="9"/>
        <v>0</v>
      </c>
      <c r="K58" s="158">
        <f t="shared" si="9"/>
        <v>0</v>
      </c>
      <c r="L58" s="158">
        <f t="shared" si="9"/>
        <v>0</v>
      </c>
      <c r="M58" s="158">
        <f t="shared" si="9"/>
        <v>0</v>
      </c>
      <c r="N58" s="158">
        <f t="shared" si="9"/>
        <v>0</v>
      </c>
      <c r="O58" s="158">
        <f t="shared" si="9"/>
        <v>0</v>
      </c>
      <c r="P58" s="158">
        <f t="shared" si="9"/>
        <v>0</v>
      </c>
      <c r="Q58" s="158">
        <f t="shared" si="9"/>
        <v>0</v>
      </c>
      <c r="R58" s="159"/>
      <c r="S58" s="118"/>
      <c r="T58" s="160">
        <f>H19</f>
        <v>0</v>
      </c>
      <c r="U58" s="72"/>
      <c r="V58" s="72"/>
      <c r="W58" s="69"/>
      <c r="X58" s="64"/>
      <c r="Y58" s="64"/>
      <c r="Z58" s="73"/>
      <c r="AA58" s="74"/>
    </row>
    <row r="59" spans="1:28" ht="17.850000000000001" hidden="1" customHeight="1" x14ac:dyDescent="0.2">
      <c r="A59" s="11"/>
      <c r="B59" s="75" t="s">
        <v>35</v>
      </c>
      <c r="C59" s="70"/>
      <c r="D59" s="70"/>
      <c r="E59" s="76">
        <f>MAX(F59:Q59)</f>
        <v>0</v>
      </c>
      <c r="F59" s="161">
        <f t="shared" ref="F59:Q59" si="10">IF(F58&lt;0,1,IF(F58&gt;$H$21,2,0))</f>
        <v>0</v>
      </c>
      <c r="G59" s="161">
        <f t="shared" si="10"/>
        <v>0</v>
      </c>
      <c r="H59" s="161">
        <f t="shared" si="10"/>
        <v>0</v>
      </c>
      <c r="I59" s="161">
        <f t="shared" si="10"/>
        <v>0</v>
      </c>
      <c r="J59" s="161">
        <f t="shared" si="10"/>
        <v>0</v>
      </c>
      <c r="K59" s="161">
        <f t="shared" si="10"/>
        <v>0</v>
      </c>
      <c r="L59" s="161">
        <f t="shared" si="10"/>
        <v>0</v>
      </c>
      <c r="M59" s="161">
        <f t="shared" si="10"/>
        <v>0</v>
      </c>
      <c r="N59" s="161">
        <f t="shared" si="10"/>
        <v>0</v>
      </c>
      <c r="O59" s="161">
        <f t="shared" si="10"/>
        <v>0</v>
      </c>
      <c r="P59" s="161">
        <f t="shared" si="10"/>
        <v>0</v>
      </c>
      <c r="Q59" s="161">
        <f t="shared" si="10"/>
        <v>0</v>
      </c>
      <c r="R59" s="162"/>
      <c r="S59" s="163"/>
      <c r="T59" s="164"/>
      <c r="U59" s="78" t="str">
        <f>IF($E$59=1,"Mehr WD ausgebracht als im Lagerbehälter vorhanden !",IF($E$59=2,"Achtung: Lagerbehälter läuft über!",""))</f>
        <v/>
      </c>
      <c r="V59" s="79"/>
      <c r="W59" s="64"/>
      <c r="X59" s="64"/>
      <c r="Y59" s="64"/>
      <c r="Z59" s="79"/>
      <c r="AA59" s="80"/>
    </row>
    <row r="60" spans="1:28" ht="17.850000000000001" hidden="1" customHeight="1" x14ac:dyDescent="0.2">
      <c r="A60" s="11"/>
      <c r="B60" s="81"/>
      <c r="C60" s="70"/>
      <c r="D60" s="70"/>
      <c r="E60" s="71" t="s">
        <v>19</v>
      </c>
      <c r="F60" s="165" t="e">
        <f>F58/$H$20</f>
        <v>#DIV/0!</v>
      </c>
      <c r="G60" s="165" t="e">
        <f>G58/$H$20</f>
        <v>#DIV/0!</v>
      </c>
      <c r="H60" s="165" t="e">
        <f t="shared" ref="H60:Q60" si="11">H58/$H$20</f>
        <v>#DIV/0!</v>
      </c>
      <c r="I60" s="165" t="e">
        <f t="shared" si="11"/>
        <v>#DIV/0!</v>
      </c>
      <c r="J60" s="165" t="e">
        <f t="shared" si="11"/>
        <v>#DIV/0!</v>
      </c>
      <c r="K60" s="165" t="e">
        <f t="shared" si="11"/>
        <v>#DIV/0!</v>
      </c>
      <c r="L60" s="165" t="e">
        <f t="shared" si="11"/>
        <v>#DIV/0!</v>
      </c>
      <c r="M60" s="165" t="e">
        <f t="shared" si="11"/>
        <v>#DIV/0!</v>
      </c>
      <c r="N60" s="165" t="e">
        <f t="shared" si="11"/>
        <v>#DIV/0!</v>
      </c>
      <c r="O60" s="165" t="e">
        <f t="shared" si="11"/>
        <v>#DIV/0!</v>
      </c>
      <c r="P60" s="165" t="e">
        <f t="shared" si="11"/>
        <v>#DIV/0!</v>
      </c>
      <c r="Q60" s="165" t="e">
        <f t="shared" si="11"/>
        <v>#DIV/0!</v>
      </c>
      <c r="R60" s="166"/>
      <c r="S60" s="167" t="e">
        <f>MAX(F60:Q60)</f>
        <v>#DIV/0!</v>
      </c>
      <c r="T60" s="164"/>
      <c r="U60" s="78" t="s">
        <v>24</v>
      </c>
      <c r="V60" s="69"/>
      <c r="W60" s="85"/>
      <c r="X60" s="64"/>
      <c r="Y60" s="64"/>
      <c r="Z60" s="69"/>
      <c r="AA60" s="86"/>
    </row>
    <row r="61" spans="1:28" ht="17.850000000000001" customHeight="1" x14ac:dyDescent="0.2">
      <c r="A61" s="11"/>
      <c r="B61" s="87" t="s">
        <v>66</v>
      </c>
      <c r="C61" s="36"/>
      <c r="D61" s="36"/>
      <c r="E61" s="29"/>
      <c r="F61" s="88"/>
      <c r="G61" s="88"/>
      <c r="H61" s="88"/>
      <c r="I61" s="88"/>
      <c r="J61" s="88"/>
      <c r="K61" s="88"/>
      <c r="L61" s="88"/>
      <c r="M61" s="88"/>
      <c r="N61" s="88"/>
      <c r="O61" s="88"/>
      <c r="P61" s="88"/>
      <c r="Q61" s="88"/>
      <c r="R61" s="89"/>
      <c r="S61" s="90"/>
      <c r="T61" s="79"/>
      <c r="U61" s="78"/>
      <c r="V61" s="69"/>
      <c r="W61" s="85"/>
      <c r="X61" s="64"/>
      <c r="Y61" s="64"/>
      <c r="Z61" s="69"/>
      <c r="AA61" s="86"/>
    </row>
    <row r="62" spans="1:28" ht="17.100000000000001" customHeight="1" x14ac:dyDescent="0.2">
      <c r="A62" s="359"/>
      <c r="B62" s="87" t="s">
        <v>39</v>
      </c>
      <c r="C62" s="91"/>
      <c r="D62" s="91"/>
      <c r="E62" s="91"/>
      <c r="F62" s="91"/>
      <c r="G62" s="91"/>
      <c r="H62" s="91"/>
      <c r="J62" s="15"/>
      <c r="L62" s="91"/>
      <c r="M62" s="91"/>
      <c r="N62" s="91"/>
      <c r="O62" s="91"/>
      <c r="P62" s="91"/>
      <c r="R62" s="91"/>
      <c r="S62" s="24"/>
      <c r="T62" s="91"/>
      <c r="U62" s="91"/>
      <c r="V62" s="91"/>
      <c r="W62" s="91"/>
      <c r="X62" s="91"/>
      <c r="Y62" s="91"/>
      <c r="Z62" s="91"/>
    </row>
    <row r="63" spans="1:28" ht="17.100000000000001" customHeight="1" x14ac:dyDescent="0.2">
      <c r="A63" s="359"/>
      <c r="B63" s="87" t="s">
        <v>88</v>
      </c>
      <c r="C63" s="91"/>
      <c r="D63" s="91"/>
      <c r="E63" s="91"/>
      <c r="F63" s="91"/>
      <c r="G63" s="91"/>
      <c r="H63" s="91"/>
      <c r="J63" s="15"/>
      <c r="L63" s="91"/>
      <c r="M63" s="91"/>
      <c r="N63" s="91"/>
      <c r="O63" s="91"/>
      <c r="P63" s="91"/>
      <c r="R63" s="91"/>
      <c r="S63" s="24"/>
      <c r="T63" s="91"/>
      <c r="U63" s="91"/>
      <c r="V63" s="91"/>
      <c r="W63" s="91"/>
      <c r="X63" s="91"/>
      <c r="Y63" s="91"/>
      <c r="Z63" s="91"/>
    </row>
    <row r="64" spans="1:28" ht="17.100000000000001" customHeight="1" x14ac:dyDescent="0.2">
      <c r="B64" s="92" t="s">
        <v>54</v>
      </c>
      <c r="E64" s="27"/>
    </row>
    <row r="65" spans="1:27" ht="17.100000000000001" customHeight="1" x14ac:dyDescent="0.2">
      <c r="A65" s="91"/>
      <c r="B65" s="92" t="s">
        <v>84</v>
      </c>
      <c r="C65" s="15"/>
      <c r="D65" s="15"/>
      <c r="E65" s="15"/>
      <c r="F65" s="15"/>
      <c r="G65" s="15"/>
      <c r="H65" s="15"/>
      <c r="I65" s="15"/>
      <c r="J65" s="15"/>
      <c r="K65" s="15"/>
      <c r="L65" s="15"/>
      <c r="M65" s="15"/>
      <c r="N65" s="15"/>
      <c r="O65" s="15"/>
      <c r="P65" s="15"/>
      <c r="Q65" s="15"/>
      <c r="R65" s="15"/>
      <c r="S65" s="15"/>
      <c r="T65" s="15"/>
      <c r="U65" s="15"/>
      <c r="V65" s="15"/>
      <c r="W65" s="15"/>
      <c r="X65" s="15"/>
      <c r="Y65" s="15"/>
      <c r="Z65" s="15"/>
      <c r="AA65" s="91"/>
    </row>
    <row r="66" spans="1:27" ht="14.25" x14ac:dyDescent="0.2">
      <c r="A66" s="91"/>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91"/>
    </row>
    <row r="67" spans="1:27" s="264" customFormat="1" ht="15" x14ac:dyDescent="0.2">
      <c r="B67" s="265" t="s">
        <v>30</v>
      </c>
      <c r="L67" s="266"/>
      <c r="M67" s="266"/>
      <c r="N67" s="266"/>
      <c r="O67" s="266"/>
      <c r="P67" s="266"/>
      <c r="Q67" s="266"/>
      <c r="R67" s="266"/>
      <c r="S67" s="646">
        <f>S7</f>
        <v>0</v>
      </c>
      <c r="T67" s="646"/>
      <c r="U67" s="266"/>
      <c r="V67" s="266"/>
      <c r="W67" s="266"/>
    </row>
    <row r="69" spans="1:27" ht="38.25" x14ac:dyDescent="0.2">
      <c r="B69" s="93"/>
      <c r="C69" s="66"/>
      <c r="D69" s="66"/>
      <c r="E69" s="566" t="s">
        <v>44</v>
      </c>
      <c r="F69" s="567" t="s">
        <v>56</v>
      </c>
      <c r="G69" s="653" t="s">
        <v>380</v>
      </c>
      <c r="H69" s="653"/>
      <c r="I69" s="653"/>
      <c r="J69" s="653"/>
      <c r="K69" s="565" t="s">
        <v>62</v>
      </c>
      <c r="L69" s="568"/>
      <c r="M69" s="569"/>
      <c r="N69" s="570"/>
      <c r="O69" s="571" t="s">
        <v>63</v>
      </c>
      <c r="P69" s="572" t="s">
        <v>59</v>
      </c>
      <c r="Q69" s="94" t="s">
        <v>61</v>
      </c>
      <c r="R69" s="573"/>
      <c r="S69" s="574" t="s">
        <v>60</v>
      </c>
      <c r="T69" s="575" t="s">
        <v>251</v>
      </c>
    </row>
    <row r="70" spans="1:27" x14ac:dyDescent="0.2">
      <c r="B70" s="93"/>
      <c r="C70" s="66"/>
      <c r="D70" s="66"/>
      <c r="E70" s="95" t="s">
        <v>23</v>
      </c>
      <c r="F70" s="96"/>
      <c r="G70" s="97" t="s">
        <v>23</v>
      </c>
      <c r="H70" s="97" t="s">
        <v>74</v>
      </c>
      <c r="I70" s="98" t="s">
        <v>75</v>
      </c>
      <c r="J70" s="99" t="s">
        <v>46</v>
      </c>
      <c r="K70" s="100" t="s">
        <v>23</v>
      </c>
      <c r="L70" s="101" t="s">
        <v>74</v>
      </c>
      <c r="M70" s="102" t="s">
        <v>76</v>
      </c>
      <c r="N70" s="103" t="s">
        <v>46</v>
      </c>
      <c r="O70" s="97" t="s">
        <v>23</v>
      </c>
      <c r="P70" s="97"/>
      <c r="Q70" s="101" t="s">
        <v>23</v>
      </c>
      <c r="R70" s="67"/>
      <c r="S70" s="101"/>
      <c r="T70" s="269" t="str">
        <f>H16</f>
        <v/>
      </c>
    </row>
    <row r="71" spans="1:27" ht="25.5" x14ac:dyDescent="0.2">
      <c r="B71" s="104" t="str">
        <f t="shared" ref="B71:B83" si="12">C40</f>
        <v>Hauptfrucht (HFr)</v>
      </c>
      <c r="C71" s="66"/>
      <c r="D71" s="66"/>
      <c r="E71" s="105" t="s">
        <v>5</v>
      </c>
      <c r="F71" s="106" t="s">
        <v>52</v>
      </c>
      <c r="G71" s="107" t="s">
        <v>5</v>
      </c>
      <c r="H71" s="108" t="s">
        <v>394</v>
      </c>
      <c r="I71" s="108" t="s">
        <v>394</v>
      </c>
      <c r="J71" s="109" t="s">
        <v>0</v>
      </c>
      <c r="K71" s="110" t="s">
        <v>5</v>
      </c>
      <c r="L71" s="108" t="s">
        <v>394</v>
      </c>
      <c r="M71" s="108" t="s">
        <v>394</v>
      </c>
      <c r="N71" s="111" t="s">
        <v>0</v>
      </c>
      <c r="O71" s="108" t="s">
        <v>394</v>
      </c>
      <c r="P71" s="107" t="s">
        <v>52</v>
      </c>
      <c r="Q71" s="108" t="s">
        <v>394</v>
      </c>
      <c r="R71" s="67"/>
      <c r="S71" s="112" t="s">
        <v>52</v>
      </c>
      <c r="T71" s="270" t="s">
        <v>4</v>
      </c>
    </row>
    <row r="72" spans="1:27" ht="14.25" x14ac:dyDescent="0.2">
      <c r="B72" s="93">
        <f t="shared" si="12"/>
        <v>0</v>
      </c>
      <c r="C72" s="66"/>
      <c r="D72" s="66"/>
      <c r="E72" s="168"/>
      <c r="F72" s="169"/>
      <c r="G72" s="170"/>
      <c r="H72" s="171"/>
      <c r="I72" s="172"/>
      <c r="J72" s="173"/>
      <c r="K72" s="174"/>
      <c r="L72" s="175"/>
      <c r="M72" s="176"/>
      <c r="N72" s="177"/>
      <c r="O72" s="170"/>
      <c r="P72" s="171"/>
      <c r="Q72" s="178"/>
      <c r="R72" s="179"/>
      <c r="S72" s="175"/>
      <c r="T72" s="271"/>
    </row>
    <row r="73" spans="1:27" x14ac:dyDescent="0.2">
      <c r="B73" s="93" t="str">
        <f t="shared" si="12"/>
        <v>sonstiges Wintergetreide</v>
      </c>
      <c r="C73" s="66"/>
      <c r="D73" s="66"/>
      <c r="E73" s="180">
        <f>S42*$H$12</f>
        <v>0</v>
      </c>
      <c r="F73" s="181"/>
      <c r="G73" s="182">
        <f>SUM(F42:I42)*$H$12*0.1+SUM(M42:Q42)*$H$14</f>
        <v>0</v>
      </c>
      <c r="H73" s="182">
        <f>T42*$H$14</f>
        <v>0</v>
      </c>
      <c r="I73" s="183">
        <f>E42*P12</f>
        <v>0</v>
      </c>
      <c r="J73" s="184" t="str">
        <f t="shared" ref="J73:J85" si="13">IF(NOT(E42=""),H73/I73,"")</f>
        <v/>
      </c>
      <c r="K73" s="185">
        <f t="shared" ref="K73:K85" si="14">S42*$H$18</f>
        <v>0</v>
      </c>
      <c r="L73" s="186">
        <f t="shared" ref="L73:L85" si="15">T42*$H$18</f>
        <v>0</v>
      </c>
      <c r="M73" s="187">
        <f t="shared" ref="M73:M85" si="16">E42*M12</f>
        <v>0</v>
      </c>
      <c r="N73" s="188" t="str">
        <f t="shared" ref="N73:N85" si="17">IF(NOT(E42=""),L73/M73,"")</f>
        <v/>
      </c>
      <c r="O73" s="182">
        <f t="shared" ref="O73:O83" si="18">E73*E42*(1-$H$17)-(L12*E42*S12)</f>
        <v>0</v>
      </c>
      <c r="P73" s="182"/>
      <c r="Q73" s="186">
        <f t="shared" ref="Q73:Q83" si="19">L73-(L12*T12*E42)</f>
        <v>0</v>
      </c>
      <c r="R73" s="189"/>
      <c r="S73" s="186"/>
      <c r="T73" s="272">
        <f>SUM(F42:I42)</f>
        <v>0</v>
      </c>
    </row>
    <row r="74" spans="1:27" x14ac:dyDescent="0.2">
      <c r="B74" s="93" t="str">
        <f t="shared" si="12"/>
        <v>Wintergerste n. Getreide</v>
      </c>
      <c r="C74" s="66"/>
      <c r="D74" s="66"/>
      <c r="E74" s="180">
        <f t="shared" ref="E74:E85" si="20">S43*$H$12</f>
        <v>0</v>
      </c>
      <c r="F74" s="181"/>
      <c r="G74" s="182">
        <f t="shared" ref="G74:G85" si="21">SUM(F43:I43)*$H$12*0.1+SUM(M43:Q43)*$H$14</f>
        <v>0</v>
      </c>
      <c r="H74" s="182">
        <f>T43*$H$14</f>
        <v>0</v>
      </c>
      <c r="I74" s="183">
        <f t="shared" ref="I74:I85" si="22">E43*P13</f>
        <v>0</v>
      </c>
      <c r="J74" s="184" t="str">
        <f t="shared" si="13"/>
        <v/>
      </c>
      <c r="K74" s="185">
        <f t="shared" si="14"/>
        <v>0</v>
      </c>
      <c r="L74" s="186">
        <f t="shared" si="15"/>
        <v>0</v>
      </c>
      <c r="M74" s="187">
        <f t="shared" si="16"/>
        <v>0</v>
      </c>
      <c r="N74" s="188" t="str">
        <f t="shared" si="17"/>
        <v/>
      </c>
      <c r="O74" s="182">
        <f t="shared" si="18"/>
        <v>0</v>
      </c>
      <c r="P74" s="182"/>
      <c r="Q74" s="186">
        <f t="shared" si="19"/>
        <v>0</v>
      </c>
      <c r="R74" s="189"/>
      <c r="S74" s="186"/>
      <c r="T74" s="272">
        <f>SUM(F43:I43)</f>
        <v>0</v>
      </c>
    </row>
    <row r="75" spans="1:27" x14ac:dyDescent="0.2">
      <c r="B75" s="93" t="str">
        <f t="shared" si="12"/>
        <v>Winterraps n. Getreide</v>
      </c>
      <c r="C75" s="66"/>
      <c r="D75" s="66"/>
      <c r="E75" s="180">
        <f t="shared" si="20"/>
        <v>0</v>
      </c>
      <c r="F75" s="181"/>
      <c r="G75" s="182">
        <f>SUM(F44:I44)*$H$12*0.1+SUM(M44:Q44)*$H$14</f>
        <v>0</v>
      </c>
      <c r="H75" s="182">
        <f>T44*$H$14</f>
        <v>0</v>
      </c>
      <c r="I75" s="183">
        <f t="shared" si="22"/>
        <v>0</v>
      </c>
      <c r="J75" s="184" t="str">
        <f t="shared" si="13"/>
        <v/>
      </c>
      <c r="K75" s="185">
        <f t="shared" si="14"/>
        <v>0</v>
      </c>
      <c r="L75" s="186">
        <f t="shared" si="15"/>
        <v>0</v>
      </c>
      <c r="M75" s="187">
        <f t="shared" si="16"/>
        <v>0</v>
      </c>
      <c r="N75" s="188" t="str">
        <f t="shared" si="17"/>
        <v/>
      </c>
      <c r="O75" s="182">
        <f t="shared" si="18"/>
        <v>0</v>
      </c>
      <c r="P75" s="182"/>
      <c r="Q75" s="186">
        <f t="shared" si="19"/>
        <v>0</v>
      </c>
      <c r="R75" s="189"/>
      <c r="S75" s="186"/>
      <c r="T75" s="272">
        <f>SUM(F44:I44)</f>
        <v>0</v>
      </c>
    </row>
    <row r="76" spans="1:27" x14ac:dyDescent="0.2">
      <c r="B76" s="93" t="str">
        <f t="shared" si="12"/>
        <v>Mais</v>
      </c>
      <c r="C76" s="66"/>
      <c r="D76" s="66"/>
      <c r="E76" s="180">
        <f t="shared" si="20"/>
        <v>0</v>
      </c>
      <c r="F76" s="181"/>
      <c r="G76" s="182">
        <f t="shared" si="21"/>
        <v>0</v>
      </c>
      <c r="H76" s="182">
        <f t="shared" ref="H76:H85" si="23">T45*$H$14</f>
        <v>0</v>
      </c>
      <c r="I76" s="183">
        <f t="shared" si="22"/>
        <v>0</v>
      </c>
      <c r="J76" s="184" t="str">
        <f t="shared" si="13"/>
        <v/>
      </c>
      <c r="K76" s="185">
        <f t="shared" si="14"/>
        <v>0</v>
      </c>
      <c r="L76" s="186">
        <f t="shared" si="15"/>
        <v>0</v>
      </c>
      <c r="M76" s="187">
        <f t="shared" si="16"/>
        <v>0</v>
      </c>
      <c r="N76" s="188" t="str">
        <f t="shared" si="17"/>
        <v/>
      </c>
      <c r="O76" s="182">
        <f t="shared" si="18"/>
        <v>0</v>
      </c>
      <c r="P76" s="182"/>
      <c r="Q76" s="186">
        <f t="shared" si="19"/>
        <v>0</v>
      </c>
      <c r="R76" s="189"/>
      <c r="S76" s="186"/>
      <c r="T76" s="272">
        <f t="shared" ref="T76:T82" si="24">SUM(F45:I45)</f>
        <v>0</v>
      </c>
    </row>
    <row r="77" spans="1:27" x14ac:dyDescent="0.2">
      <c r="B77" s="93" t="str">
        <f t="shared" si="12"/>
        <v>Mais mit Vorfrucht</v>
      </c>
      <c r="C77" s="66"/>
      <c r="D77" s="66"/>
      <c r="E77" s="180">
        <f t="shared" si="20"/>
        <v>0</v>
      </c>
      <c r="F77" s="181"/>
      <c r="G77" s="182">
        <f t="shared" si="21"/>
        <v>0</v>
      </c>
      <c r="H77" s="182">
        <f t="shared" si="23"/>
        <v>0</v>
      </c>
      <c r="I77" s="183">
        <f t="shared" si="22"/>
        <v>0</v>
      </c>
      <c r="J77" s="184" t="str">
        <f t="shared" si="13"/>
        <v/>
      </c>
      <c r="K77" s="185">
        <f t="shared" si="14"/>
        <v>0</v>
      </c>
      <c r="L77" s="186">
        <f t="shared" si="15"/>
        <v>0</v>
      </c>
      <c r="M77" s="187">
        <f t="shared" si="16"/>
        <v>0</v>
      </c>
      <c r="N77" s="188" t="str">
        <f t="shared" si="17"/>
        <v/>
      </c>
      <c r="O77" s="182">
        <f t="shared" si="18"/>
        <v>0</v>
      </c>
      <c r="P77" s="182"/>
      <c r="Q77" s="186">
        <f t="shared" si="19"/>
        <v>0</v>
      </c>
      <c r="R77" s="189"/>
      <c r="S77" s="186"/>
      <c r="T77" s="272">
        <f t="shared" si="24"/>
        <v>0</v>
      </c>
    </row>
    <row r="78" spans="1:27" x14ac:dyDescent="0.2">
      <c r="B78" s="93" t="str">
        <f t="shared" si="12"/>
        <v>Sommergetreide</v>
      </c>
      <c r="C78" s="66"/>
      <c r="D78" s="66"/>
      <c r="E78" s="180">
        <f t="shared" si="20"/>
        <v>0</v>
      </c>
      <c r="F78" s="181"/>
      <c r="G78" s="182">
        <f t="shared" si="21"/>
        <v>0</v>
      </c>
      <c r="H78" s="182">
        <f t="shared" si="23"/>
        <v>0</v>
      </c>
      <c r="I78" s="183">
        <f t="shared" si="22"/>
        <v>0</v>
      </c>
      <c r="J78" s="184" t="str">
        <f t="shared" si="13"/>
        <v/>
      </c>
      <c r="K78" s="185">
        <f t="shared" si="14"/>
        <v>0</v>
      </c>
      <c r="L78" s="186">
        <f t="shared" si="15"/>
        <v>0</v>
      </c>
      <c r="M78" s="187">
        <f t="shared" si="16"/>
        <v>0</v>
      </c>
      <c r="N78" s="188" t="str">
        <f t="shared" si="17"/>
        <v/>
      </c>
      <c r="O78" s="182">
        <f t="shared" si="18"/>
        <v>0</v>
      </c>
      <c r="P78" s="182"/>
      <c r="Q78" s="186">
        <f t="shared" si="19"/>
        <v>0</v>
      </c>
      <c r="R78" s="189"/>
      <c r="S78" s="186"/>
      <c r="T78" s="272">
        <f t="shared" si="24"/>
        <v>0</v>
      </c>
    </row>
    <row r="79" spans="1:27" x14ac:dyDescent="0.2">
      <c r="A79" s="32"/>
      <c r="B79" s="93" t="str">
        <f t="shared" si="12"/>
        <v>Rüben</v>
      </c>
      <c r="C79" s="66"/>
      <c r="D79" s="66"/>
      <c r="E79" s="180">
        <f t="shared" si="20"/>
        <v>0</v>
      </c>
      <c r="F79" s="181"/>
      <c r="G79" s="182">
        <f t="shared" si="21"/>
        <v>0</v>
      </c>
      <c r="H79" s="182">
        <f t="shared" si="23"/>
        <v>0</v>
      </c>
      <c r="I79" s="183">
        <f t="shared" si="22"/>
        <v>0</v>
      </c>
      <c r="J79" s="184" t="str">
        <f t="shared" si="13"/>
        <v/>
      </c>
      <c r="K79" s="185">
        <f t="shared" si="14"/>
        <v>0</v>
      </c>
      <c r="L79" s="186">
        <f t="shared" si="15"/>
        <v>0</v>
      </c>
      <c r="M79" s="187">
        <f t="shared" si="16"/>
        <v>0</v>
      </c>
      <c r="N79" s="188" t="str">
        <f t="shared" si="17"/>
        <v/>
      </c>
      <c r="O79" s="182">
        <f t="shared" si="18"/>
        <v>0</v>
      </c>
      <c r="P79" s="182"/>
      <c r="Q79" s="186">
        <f t="shared" si="19"/>
        <v>0</v>
      </c>
      <c r="R79" s="189"/>
      <c r="S79" s="186"/>
      <c r="T79" s="272">
        <f t="shared" si="24"/>
        <v>0</v>
      </c>
    </row>
    <row r="80" spans="1:27" x14ac:dyDescent="0.2">
      <c r="A80" s="32"/>
      <c r="B80" s="93" t="str">
        <f t="shared" si="12"/>
        <v>Kartoffeln</v>
      </c>
      <c r="C80" s="66"/>
      <c r="D80" s="66"/>
      <c r="E80" s="180">
        <f t="shared" si="20"/>
        <v>0</v>
      </c>
      <c r="F80" s="181"/>
      <c r="G80" s="182">
        <f t="shared" si="21"/>
        <v>0</v>
      </c>
      <c r="H80" s="182">
        <f t="shared" si="23"/>
        <v>0</v>
      </c>
      <c r="I80" s="183">
        <f t="shared" si="22"/>
        <v>0</v>
      </c>
      <c r="J80" s="184" t="str">
        <f t="shared" si="13"/>
        <v/>
      </c>
      <c r="K80" s="185">
        <f t="shared" si="14"/>
        <v>0</v>
      </c>
      <c r="L80" s="186">
        <f t="shared" si="15"/>
        <v>0</v>
      </c>
      <c r="M80" s="187">
        <f t="shared" si="16"/>
        <v>0</v>
      </c>
      <c r="N80" s="188" t="str">
        <f t="shared" si="17"/>
        <v/>
      </c>
      <c r="O80" s="182">
        <f t="shared" si="18"/>
        <v>0</v>
      </c>
      <c r="P80" s="182"/>
      <c r="Q80" s="186">
        <f t="shared" si="19"/>
        <v>0</v>
      </c>
      <c r="R80" s="189"/>
      <c r="S80" s="186"/>
      <c r="T80" s="272">
        <f t="shared" si="24"/>
        <v>0</v>
      </c>
    </row>
    <row r="81" spans="1:20" x14ac:dyDescent="0.2">
      <c r="A81" s="32"/>
      <c r="B81" s="93" t="str">
        <f t="shared" si="12"/>
        <v>Feldfutter</v>
      </c>
      <c r="C81" s="66"/>
      <c r="D81" s="66"/>
      <c r="E81" s="180">
        <f t="shared" si="20"/>
        <v>0</v>
      </c>
      <c r="F81" s="181"/>
      <c r="G81" s="182">
        <f t="shared" si="21"/>
        <v>0</v>
      </c>
      <c r="H81" s="182">
        <f t="shared" si="23"/>
        <v>0</v>
      </c>
      <c r="I81" s="183">
        <f t="shared" si="22"/>
        <v>0</v>
      </c>
      <c r="J81" s="184" t="str">
        <f t="shared" si="13"/>
        <v/>
      </c>
      <c r="K81" s="185">
        <f t="shared" si="14"/>
        <v>0</v>
      </c>
      <c r="L81" s="186">
        <f t="shared" si="15"/>
        <v>0</v>
      </c>
      <c r="M81" s="187">
        <f t="shared" si="16"/>
        <v>0</v>
      </c>
      <c r="N81" s="188" t="str">
        <f t="shared" si="17"/>
        <v/>
      </c>
      <c r="O81" s="182">
        <f t="shared" si="18"/>
        <v>0</v>
      </c>
      <c r="P81" s="182"/>
      <c r="Q81" s="186">
        <f t="shared" si="19"/>
        <v>0</v>
      </c>
      <c r="R81" s="189"/>
      <c r="S81" s="186"/>
      <c r="T81" s="272">
        <f t="shared" si="24"/>
        <v>0</v>
      </c>
    </row>
    <row r="82" spans="1:20" x14ac:dyDescent="0.2">
      <c r="A82" s="32"/>
      <c r="B82" s="250" t="str">
        <f t="shared" si="12"/>
        <v>Zwischenfrucht (ZWF)</v>
      </c>
      <c r="C82" s="66"/>
      <c r="D82" s="66"/>
      <c r="E82" s="180">
        <f t="shared" si="20"/>
        <v>0</v>
      </c>
      <c r="F82" s="181"/>
      <c r="G82" s="182">
        <f t="shared" si="21"/>
        <v>0</v>
      </c>
      <c r="H82" s="182">
        <f t="shared" si="23"/>
        <v>0</v>
      </c>
      <c r="I82" s="183">
        <f t="shared" si="22"/>
        <v>0</v>
      </c>
      <c r="J82" s="184" t="str">
        <f t="shared" si="13"/>
        <v/>
      </c>
      <c r="K82" s="185">
        <f t="shared" si="14"/>
        <v>0</v>
      </c>
      <c r="L82" s="186">
        <f t="shared" si="15"/>
        <v>0</v>
      </c>
      <c r="M82" s="187">
        <f t="shared" si="16"/>
        <v>0</v>
      </c>
      <c r="N82" s="188" t="str">
        <f t="shared" si="17"/>
        <v/>
      </c>
      <c r="O82" s="182">
        <f t="shared" si="18"/>
        <v>0</v>
      </c>
      <c r="P82" s="182"/>
      <c r="Q82" s="186">
        <f t="shared" si="19"/>
        <v>0</v>
      </c>
      <c r="R82" s="189"/>
      <c r="S82" s="186"/>
      <c r="T82" s="272">
        <f t="shared" si="24"/>
        <v>0</v>
      </c>
    </row>
    <row r="83" spans="1:20" x14ac:dyDescent="0.2">
      <c r="A83" s="32"/>
      <c r="B83" s="93" t="str">
        <f t="shared" si="12"/>
        <v>Zweitfrucht (ZFr)</v>
      </c>
      <c r="C83" s="66"/>
      <c r="D83" s="66"/>
      <c r="E83" s="180">
        <f t="shared" si="20"/>
        <v>0</v>
      </c>
      <c r="F83" s="181"/>
      <c r="G83" s="182">
        <f t="shared" si="21"/>
        <v>0</v>
      </c>
      <c r="H83" s="182">
        <f t="shared" si="23"/>
        <v>0</v>
      </c>
      <c r="I83" s="183">
        <f t="shared" si="22"/>
        <v>0</v>
      </c>
      <c r="J83" s="184" t="str">
        <f t="shared" si="13"/>
        <v/>
      </c>
      <c r="K83" s="185">
        <f t="shared" si="14"/>
        <v>0</v>
      </c>
      <c r="L83" s="186">
        <f t="shared" si="15"/>
        <v>0</v>
      </c>
      <c r="M83" s="187">
        <f t="shared" si="16"/>
        <v>0</v>
      </c>
      <c r="N83" s="188" t="str">
        <f t="shared" si="17"/>
        <v/>
      </c>
      <c r="O83" s="182">
        <f t="shared" si="18"/>
        <v>0</v>
      </c>
      <c r="P83" s="182"/>
      <c r="Q83" s="186">
        <f t="shared" si="19"/>
        <v>0</v>
      </c>
      <c r="R83" s="189"/>
      <c r="S83" s="186"/>
      <c r="T83" s="272"/>
    </row>
    <row r="84" spans="1:20" x14ac:dyDescent="0.2">
      <c r="A84" s="32"/>
      <c r="B84" s="93" t="str">
        <f t="shared" ref="B84:B85" si="25">C53</f>
        <v>Grünland intensiv</v>
      </c>
      <c r="C84" s="66"/>
      <c r="D84" s="66"/>
      <c r="E84" s="180">
        <f t="shared" si="20"/>
        <v>0</v>
      </c>
      <c r="F84" s="181"/>
      <c r="G84" s="182">
        <f t="shared" si="21"/>
        <v>0</v>
      </c>
      <c r="H84" s="182">
        <f t="shared" si="23"/>
        <v>0</v>
      </c>
      <c r="I84" s="183">
        <f t="shared" si="22"/>
        <v>0</v>
      </c>
      <c r="J84" s="184" t="str">
        <f t="shared" si="13"/>
        <v/>
      </c>
      <c r="K84" s="185">
        <f t="shared" si="14"/>
        <v>0</v>
      </c>
      <c r="L84" s="186">
        <f t="shared" si="15"/>
        <v>0</v>
      </c>
      <c r="M84" s="187">
        <f t="shared" si="16"/>
        <v>0</v>
      </c>
      <c r="N84" s="188" t="str">
        <f t="shared" si="17"/>
        <v/>
      </c>
      <c r="O84" s="182">
        <f>E84*E53*(1-$H$17)-(L23*E53*S23)</f>
        <v>0</v>
      </c>
      <c r="P84" s="182"/>
      <c r="Q84" s="186">
        <f>L84-(L23*T23*E53)</f>
        <v>0</v>
      </c>
      <c r="R84" s="189"/>
      <c r="S84" s="186"/>
      <c r="T84" s="272"/>
    </row>
    <row r="85" spans="1:20" x14ac:dyDescent="0.2">
      <c r="A85" s="32"/>
      <c r="B85" s="93" t="str">
        <f t="shared" si="25"/>
        <v>Grünland extensiv</v>
      </c>
      <c r="C85" s="66"/>
      <c r="D85" s="66"/>
      <c r="E85" s="180">
        <f t="shared" si="20"/>
        <v>0</v>
      </c>
      <c r="F85" s="181"/>
      <c r="G85" s="182">
        <f t="shared" si="21"/>
        <v>0</v>
      </c>
      <c r="H85" s="182">
        <f t="shared" si="23"/>
        <v>0</v>
      </c>
      <c r="I85" s="183">
        <f t="shared" si="22"/>
        <v>0</v>
      </c>
      <c r="J85" s="184" t="str">
        <f t="shared" si="13"/>
        <v/>
      </c>
      <c r="K85" s="185">
        <f t="shared" si="14"/>
        <v>0</v>
      </c>
      <c r="L85" s="186">
        <f t="shared" si="15"/>
        <v>0</v>
      </c>
      <c r="M85" s="187">
        <f t="shared" si="16"/>
        <v>0</v>
      </c>
      <c r="N85" s="188" t="str">
        <f t="shared" si="17"/>
        <v/>
      </c>
      <c r="O85" s="182">
        <f>E85*E54*(1-$H$17)-(L24*E54*S24)</f>
        <v>0</v>
      </c>
      <c r="P85" s="182"/>
      <c r="Q85" s="186">
        <f>L85-(L24*T24*E54)</f>
        <v>0</v>
      </c>
      <c r="R85" s="189"/>
      <c r="S85" s="186"/>
      <c r="T85" s="272"/>
    </row>
    <row r="86" spans="1:20" ht="14.25" x14ac:dyDescent="0.2">
      <c r="B86" s="93"/>
      <c r="C86" s="66"/>
      <c r="D86" s="66"/>
      <c r="E86" s="190"/>
      <c r="F86" s="191"/>
      <c r="G86" s="182"/>
      <c r="H86" s="182"/>
      <c r="I86" s="182"/>
      <c r="J86" s="184" t="str">
        <f>IF(NOT(B86=0),H86/I86,"")</f>
        <v/>
      </c>
      <c r="K86" s="185"/>
      <c r="L86" s="186"/>
      <c r="M86" s="192"/>
      <c r="N86" s="188" t="str">
        <f>IF(NOT(B86=0),L86/M86,"")</f>
        <v/>
      </c>
      <c r="O86" s="182"/>
      <c r="P86" s="182"/>
      <c r="Q86" s="186"/>
      <c r="R86" s="189"/>
      <c r="S86" s="186"/>
      <c r="T86" s="272"/>
    </row>
    <row r="87" spans="1:20" x14ac:dyDescent="0.2">
      <c r="B87" s="93" t="str">
        <f>B57</f>
        <v xml:space="preserve">Abgabe(-)/Aufnahme(+) </v>
      </c>
      <c r="C87" s="66"/>
      <c r="D87" s="66"/>
      <c r="E87" s="180">
        <f>T57*$H$12</f>
        <v>0</v>
      </c>
      <c r="F87" s="181"/>
      <c r="G87" s="182"/>
      <c r="H87" s="182"/>
      <c r="I87" s="183"/>
      <c r="J87" s="184"/>
      <c r="K87" s="185"/>
      <c r="L87" s="186"/>
      <c r="M87" s="187"/>
      <c r="N87" s="188"/>
      <c r="O87" s="182">
        <f>E87</f>
        <v>0</v>
      </c>
      <c r="P87" s="182"/>
      <c r="Q87" s="186">
        <f>H18*T57</f>
        <v>0</v>
      </c>
      <c r="R87" s="189"/>
      <c r="S87" s="186"/>
      <c r="T87" s="272"/>
    </row>
    <row r="88" spans="1:20" x14ac:dyDescent="0.2">
      <c r="B88" s="93"/>
      <c r="C88" s="66"/>
      <c r="D88" s="66"/>
      <c r="E88" s="180"/>
      <c r="F88" s="181"/>
      <c r="G88" s="182"/>
      <c r="H88" s="182"/>
      <c r="I88" s="183"/>
      <c r="J88" s="184"/>
      <c r="K88" s="185"/>
      <c r="L88" s="186"/>
      <c r="M88" s="187"/>
      <c r="N88" s="188"/>
      <c r="O88" s="182"/>
      <c r="P88" s="182"/>
      <c r="Q88" s="186"/>
      <c r="R88" s="189"/>
      <c r="S88" s="186"/>
      <c r="T88" s="272"/>
    </row>
    <row r="89" spans="1:20" ht="14.25" x14ac:dyDescent="0.2">
      <c r="B89" s="104" t="s">
        <v>55</v>
      </c>
      <c r="C89" s="113"/>
      <c r="D89" s="113"/>
      <c r="E89" s="193">
        <f>T55*$H$12</f>
        <v>0</v>
      </c>
      <c r="F89" s="194">
        <f>E38*F90</f>
        <v>0</v>
      </c>
      <c r="G89" s="195"/>
      <c r="H89" s="196">
        <f>SUM(H73:H85)</f>
        <v>0</v>
      </c>
      <c r="I89" s="197">
        <f>SUM(I73:I85)</f>
        <v>0</v>
      </c>
      <c r="J89" s="198" t="e">
        <f>IF(NOT(B89=0),H89/I89,"")</f>
        <v>#DIV/0!</v>
      </c>
      <c r="K89" s="199"/>
      <c r="L89" s="200">
        <f>SUM(L73:L85)</f>
        <v>0</v>
      </c>
      <c r="M89" s="201">
        <f>SUM(M73:M85)</f>
        <v>0</v>
      </c>
      <c r="N89" s="202" t="e">
        <f>IF(NOT(B89=0),L89/M89,"")</f>
        <v>#DIV/0!</v>
      </c>
      <c r="O89" s="196">
        <f>SUM(O73:O87)</f>
        <v>0</v>
      </c>
      <c r="P89" s="197">
        <f>E38*P90</f>
        <v>0</v>
      </c>
      <c r="Q89" s="200">
        <f>SUM(Q73:R87)</f>
        <v>0</v>
      </c>
      <c r="R89" s="189"/>
      <c r="S89" s="203">
        <f>E38*S90</f>
        <v>0</v>
      </c>
      <c r="T89" s="273">
        <f>SUMPRODUCT(T73:T85,E42:E54)</f>
        <v>0</v>
      </c>
    </row>
    <row r="90" spans="1:20" x14ac:dyDescent="0.2">
      <c r="B90" s="104" t="s">
        <v>45</v>
      </c>
      <c r="C90" s="113"/>
      <c r="D90" s="113"/>
      <c r="E90" s="193" t="e">
        <f>E89/E38</f>
        <v>#DIV/0!</v>
      </c>
      <c r="F90" s="194">
        <v>170</v>
      </c>
      <c r="G90" s="197" t="e">
        <f>H89/$E$38</f>
        <v>#DIV/0!</v>
      </c>
      <c r="H90" s="204"/>
      <c r="I90" s="197" t="e">
        <f>I89/$E$38</f>
        <v>#DIV/0!</v>
      </c>
      <c r="J90" s="198" t="e">
        <f>IF(NOT(B90=0),G90/I90,"")</f>
        <v>#DIV/0!</v>
      </c>
      <c r="K90" s="205" t="e">
        <f>L89/$E$38</f>
        <v>#DIV/0!</v>
      </c>
      <c r="L90" s="206"/>
      <c r="M90" s="201" t="e">
        <f>M89/$E$38</f>
        <v>#DIV/0!</v>
      </c>
      <c r="N90" s="202" t="e">
        <f>IF(NOT(B90=0),K90/M90,"")</f>
        <v>#DIV/0!</v>
      </c>
      <c r="O90" s="197" t="e">
        <f>O89/$E$38</f>
        <v>#DIV/0!</v>
      </c>
      <c r="P90" s="197">
        <v>50</v>
      </c>
      <c r="Q90" s="203" t="e">
        <f>Q89/$E$38</f>
        <v>#DIV/0!</v>
      </c>
      <c r="R90" s="189"/>
      <c r="S90" s="203">
        <v>10</v>
      </c>
      <c r="T90" s="274" t="e">
        <f>T89/$E$38</f>
        <v>#DIV/0!</v>
      </c>
    </row>
    <row r="91" spans="1:20" ht="14.25" x14ac:dyDescent="0.2">
      <c r="B91" s="93"/>
      <c r="C91" s="66"/>
      <c r="D91" s="66"/>
      <c r="E91" s="207"/>
      <c r="F91" s="208"/>
      <c r="G91" s="209"/>
      <c r="H91" s="209"/>
      <c r="I91" s="210"/>
      <c r="J91" s="210"/>
      <c r="K91" s="211"/>
      <c r="L91" s="211"/>
      <c r="M91" s="211"/>
      <c r="N91" s="211"/>
      <c r="O91" s="209"/>
      <c r="P91" s="209"/>
      <c r="Q91" s="212"/>
      <c r="R91" s="179"/>
      <c r="S91" s="212"/>
      <c r="T91" s="275"/>
    </row>
    <row r="92" spans="1:20" ht="14.25" x14ac:dyDescent="0.2">
      <c r="B92" s="104" t="s">
        <v>48</v>
      </c>
      <c r="C92" s="66"/>
      <c r="D92" s="66"/>
      <c r="E92" s="207"/>
      <c r="F92" s="208"/>
      <c r="G92" s="209"/>
      <c r="H92" s="209"/>
      <c r="I92" s="210"/>
      <c r="J92" s="210"/>
      <c r="K92" s="211"/>
      <c r="L92" s="211"/>
      <c r="M92" s="211"/>
      <c r="N92" s="211"/>
      <c r="O92" s="213"/>
      <c r="P92" s="209"/>
      <c r="Q92" s="212"/>
      <c r="R92" s="179"/>
      <c r="S92" s="212"/>
      <c r="T92" s="275"/>
    </row>
    <row r="93" spans="1:20" ht="14.25" x14ac:dyDescent="0.2">
      <c r="B93" s="33" t="s">
        <v>58</v>
      </c>
      <c r="C93" s="34"/>
      <c r="D93" s="34"/>
      <c r="E93" s="214"/>
      <c r="F93" s="214"/>
      <c r="G93" s="215"/>
      <c r="H93" s="215"/>
      <c r="I93" s="216"/>
      <c r="J93" s="216"/>
      <c r="K93" s="217"/>
      <c r="L93" s="217"/>
      <c r="M93" s="217"/>
      <c r="N93" s="217"/>
      <c r="O93" s="215"/>
      <c r="P93" s="215"/>
      <c r="Q93" s="218"/>
      <c r="R93" s="217"/>
      <c r="S93" s="218"/>
      <c r="T93" s="276"/>
    </row>
    <row r="94" spans="1:20" ht="14.25" x14ac:dyDescent="0.2">
      <c r="B94" s="114"/>
      <c r="D94" s="115" t="s">
        <v>47</v>
      </c>
      <c r="E94" s="219" t="e">
        <f>IF(E90&lt;=F90,"Ja","Nein")</f>
        <v>#DIV/0!</v>
      </c>
      <c r="F94" s="220" t="e">
        <f>E90/F90</f>
        <v>#DIV/0!</v>
      </c>
      <c r="G94" s="221"/>
      <c r="H94" s="221"/>
      <c r="I94" s="222"/>
      <c r="J94" s="222"/>
      <c r="K94" s="223"/>
      <c r="L94" s="223"/>
      <c r="M94" s="223"/>
      <c r="N94" s="223"/>
      <c r="O94" s="221"/>
      <c r="P94" s="221"/>
      <c r="Q94" s="224"/>
      <c r="R94" s="223"/>
      <c r="S94" s="224"/>
      <c r="T94" s="277"/>
    </row>
    <row r="95" spans="1:20" ht="14.25" x14ac:dyDescent="0.2">
      <c r="A95" s="129"/>
      <c r="B95" s="33" t="s">
        <v>64</v>
      </c>
      <c r="C95" s="34"/>
      <c r="D95" s="34"/>
      <c r="E95" s="225"/>
      <c r="F95" s="226"/>
      <c r="G95" s="215"/>
      <c r="H95" s="215"/>
      <c r="I95" s="227"/>
      <c r="J95" s="227"/>
      <c r="K95" s="217"/>
      <c r="L95" s="217"/>
      <c r="M95" s="228"/>
      <c r="N95" s="228"/>
      <c r="O95" s="215"/>
      <c r="P95" s="215"/>
      <c r="Q95" s="218"/>
      <c r="R95" s="217"/>
      <c r="S95" s="218"/>
      <c r="T95" s="276"/>
    </row>
    <row r="96" spans="1:20" ht="14.25" x14ac:dyDescent="0.2">
      <c r="A96" s="129"/>
      <c r="B96" s="114"/>
      <c r="D96" s="115" t="s">
        <v>57</v>
      </c>
      <c r="E96" s="229"/>
      <c r="F96" s="230"/>
      <c r="G96" s="222"/>
      <c r="H96" s="221"/>
      <c r="I96" s="231" t="str">
        <f>IF(COUNTIFS(J73:J90,"&gt;100%")=0,"Ja","Nein")</f>
        <v>Ja</v>
      </c>
      <c r="J96" s="232" t="e">
        <f>J90</f>
        <v>#DIV/0!</v>
      </c>
      <c r="K96" s="233"/>
      <c r="L96" s="233"/>
      <c r="M96" s="234" t="str">
        <f>IF(COUNTIFS(N73:N90,"&gt;100%")=0,"Ja","Nein")</f>
        <v>Ja</v>
      </c>
      <c r="N96" s="235" t="e">
        <f>N90</f>
        <v>#DIV/0!</v>
      </c>
      <c r="O96" s="236"/>
      <c r="P96" s="237"/>
      <c r="Q96" s="233"/>
      <c r="R96" s="223"/>
      <c r="S96" s="238"/>
      <c r="T96" s="278"/>
    </row>
    <row r="97" spans="1:26" ht="14.25" x14ac:dyDescent="0.2">
      <c r="B97" s="33" t="s">
        <v>65</v>
      </c>
      <c r="C97" s="34"/>
      <c r="D97" s="34"/>
      <c r="E97" s="225"/>
      <c r="F97" s="226"/>
      <c r="G97" s="216"/>
      <c r="H97" s="216"/>
      <c r="I97" s="239"/>
      <c r="J97" s="239"/>
      <c r="K97" s="240"/>
      <c r="L97" s="240"/>
      <c r="M97" s="240"/>
      <c r="N97" s="240"/>
      <c r="O97" s="241"/>
      <c r="P97" s="241"/>
      <c r="Q97" s="242"/>
      <c r="R97" s="243"/>
      <c r="S97" s="242"/>
      <c r="T97" s="279"/>
    </row>
    <row r="98" spans="1:26" ht="13.9" customHeight="1" x14ac:dyDescent="0.2">
      <c r="B98" s="114"/>
      <c r="C98" s="116"/>
      <c r="D98" s="115" t="s">
        <v>47</v>
      </c>
      <c r="E98" s="230"/>
      <c r="F98" s="230"/>
      <c r="G98" s="222"/>
      <c r="H98" s="222"/>
      <c r="I98" s="236"/>
      <c r="J98" s="236"/>
      <c r="K98" s="233"/>
      <c r="L98" s="233"/>
      <c r="M98" s="233"/>
      <c r="N98" s="233"/>
      <c r="O98" s="244" t="e">
        <f>IF(O90&lt;=P90,"Ja","Nein")</f>
        <v>#DIV/0!</v>
      </c>
      <c r="P98" s="245" t="e">
        <f>O90/P90</f>
        <v>#DIV/0!</v>
      </c>
      <c r="Q98" s="246" t="e">
        <f>IF(Q90&lt;=S90,"Ja","Nein")</f>
        <v>#DIV/0!</v>
      </c>
      <c r="R98" s="247"/>
      <c r="S98" s="248" t="e">
        <f>Q90/S90</f>
        <v>#DIV/0!</v>
      </c>
      <c r="T98" s="278"/>
    </row>
    <row r="99" spans="1:26" ht="13.9" hidden="1" customHeight="1" x14ac:dyDescent="0.2">
      <c r="B99" s="117" t="s">
        <v>35</v>
      </c>
      <c r="E99" s="118" t="e">
        <f>IF(F94&gt;1,B93,"")</f>
        <v>#DIV/0!</v>
      </c>
      <c r="F99" s="118"/>
      <c r="G99" s="118"/>
      <c r="H99" s="118"/>
      <c r="I99" s="118"/>
      <c r="J99" s="118" t="str">
        <f>IF(I96="Nein",B95&amp;"-Stickstoff","")</f>
        <v/>
      </c>
      <c r="K99" s="118"/>
      <c r="L99" s="118"/>
      <c r="M99" s="118"/>
      <c r="N99" s="119" t="str">
        <f>IF(M96="Nein",B95&amp; "-Phosphat","")</f>
        <v/>
      </c>
      <c r="O99" s="118"/>
      <c r="P99" s="119" t="e">
        <f>IF(P98&gt;1,B97&amp;"-Stickstoff","")</f>
        <v>#DIV/0!</v>
      </c>
      <c r="Q99" s="119"/>
      <c r="R99" s="119"/>
      <c r="S99" s="119" t="e">
        <f>IF(S98&gt;1,B97&amp;"-Phosphat","")</f>
        <v>#DIV/0!</v>
      </c>
      <c r="T99" s="119" t="str">
        <f>IF(OR(T73&gt;T70,T74&gt;T70,T75&gt;T70,T76&gt;T70,T77&gt;T70,T78&gt;T70,T79&gt;T70,T82&gt;T70),"max. Aufbring.-menge im Herbst","")</f>
        <v/>
      </c>
    </row>
    <row r="100" spans="1:26" ht="13.9" hidden="1" customHeight="1" x14ac:dyDescent="0.2">
      <c r="B100" s="117" t="s">
        <v>35</v>
      </c>
      <c r="E100" s="118" t="e">
        <f>IF(F94&gt;1,1,0)</f>
        <v>#DIV/0!</v>
      </c>
      <c r="F100" s="118"/>
      <c r="G100" s="118"/>
      <c r="H100" s="118"/>
      <c r="I100" s="118"/>
      <c r="J100" s="118">
        <f>IF(I96="Nein",1,0)</f>
        <v>0</v>
      </c>
      <c r="K100" s="118"/>
      <c r="L100" s="118"/>
      <c r="M100" s="118"/>
      <c r="N100" s="119">
        <f>IF(M96="Nein",1,0)</f>
        <v>0</v>
      </c>
      <c r="O100" s="118"/>
      <c r="P100" s="119" t="e">
        <f>IF(P98&gt;1,1,0)</f>
        <v>#DIV/0!</v>
      </c>
      <c r="Q100" s="119"/>
      <c r="R100" s="119"/>
      <c r="S100" s="119" t="e">
        <f>IF(S98&gt;1,1,0)</f>
        <v>#DIV/0!</v>
      </c>
      <c r="T100" s="119">
        <f>IF(OR(T73&gt;T70,T74&gt;T70,T75&gt;T70,T76&gt;T70,T77&gt;T70,T78&gt;T70,T79&gt;T70,T82&gt;T70),1,0)</f>
        <v>0</v>
      </c>
    </row>
    <row r="101" spans="1:26" ht="12.95" hidden="1" x14ac:dyDescent="0.2">
      <c r="B101" s="117" t="s">
        <v>35</v>
      </c>
      <c r="E101" s="18" t="e">
        <f>E99&amp;IF(E100=1," &amp; ","")&amp;J99&amp;IF(J100=1," &amp; ","")&amp;N99&amp;IF(N100=1," &amp; ","")&amp;P99&amp;IF(P100=1," &amp; ","")&amp;S99&amp; IF(S100=1," &amp; ","")&amp;T99</f>
        <v>#DIV/0!</v>
      </c>
    </row>
    <row r="102" spans="1:26" x14ac:dyDescent="0.2">
      <c r="B102" s="117"/>
    </row>
    <row r="103" spans="1:26" x14ac:dyDescent="0.2">
      <c r="B103" s="18" t="s">
        <v>43</v>
      </c>
    </row>
    <row r="104" spans="1:26" ht="17.850000000000001" customHeight="1" x14ac:dyDescent="0.2">
      <c r="A104" s="120"/>
      <c r="B104" s="33"/>
      <c r="C104" s="121"/>
      <c r="D104" s="122"/>
      <c r="E104" s="123" t="s">
        <v>41</v>
      </c>
      <c r="F104" s="82" t="s">
        <v>18</v>
      </c>
      <c r="G104" s="82" t="s">
        <v>7</v>
      </c>
      <c r="H104" s="82" t="s">
        <v>8</v>
      </c>
      <c r="I104" s="82" t="s">
        <v>9</v>
      </c>
      <c r="J104" s="82" t="s">
        <v>10</v>
      </c>
      <c r="K104" s="82" t="s">
        <v>11</v>
      </c>
      <c r="L104" s="82" t="s">
        <v>12</v>
      </c>
      <c r="M104" s="82" t="s">
        <v>13</v>
      </c>
      <c r="N104" s="82" t="s">
        <v>14</v>
      </c>
      <c r="O104" s="82" t="s">
        <v>15</v>
      </c>
      <c r="P104" s="82" t="s">
        <v>16</v>
      </c>
      <c r="Q104" s="82" t="s">
        <v>17</v>
      </c>
      <c r="R104" s="83"/>
      <c r="S104" s="84"/>
      <c r="T104" s="77"/>
      <c r="U104" s="120"/>
      <c r="V104" s="120"/>
      <c r="W104" s="120"/>
      <c r="X104" s="120"/>
      <c r="Y104" s="120"/>
      <c r="Z104" s="120"/>
    </row>
    <row r="105" spans="1:26" ht="17.850000000000001" customHeight="1" x14ac:dyDescent="0.2">
      <c r="A105" s="120"/>
      <c r="B105" s="114"/>
      <c r="C105" s="124"/>
      <c r="D105" s="125"/>
      <c r="E105" s="126" t="s">
        <v>42</v>
      </c>
      <c r="F105" s="165" t="e">
        <f t="shared" ref="F105:Q105" si="26">F58/$H$21*100</f>
        <v>#DIV/0!</v>
      </c>
      <c r="G105" s="165" t="e">
        <f t="shared" si="26"/>
        <v>#DIV/0!</v>
      </c>
      <c r="H105" s="165" t="e">
        <f t="shared" si="26"/>
        <v>#DIV/0!</v>
      </c>
      <c r="I105" s="165" t="e">
        <f t="shared" si="26"/>
        <v>#DIV/0!</v>
      </c>
      <c r="J105" s="165" t="e">
        <f t="shared" si="26"/>
        <v>#DIV/0!</v>
      </c>
      <c r="K105" s="165" t="e">
        <f t="shared" si="26"/>
        <v>#DIV/0!</v>
      </c>
      <c r="L105" s="165" t="e">
        <f t="shared" si="26"/>
        <v>#DIV/0!</v>
      </c>
      <c r="M105" s="165" t="e">
        <f t="shared" si="26"/>
        <v>#DIV/0!</v>
      </c>
      <c r="N105" s="165" t="e">
        <f t="shared" si="26"/>
        <v>#DIV/0!</v>
      </c>
      <c r="O105" s="165" t="e">
        <f t="shared" si="26"/>
        <v>#DIV/0!</v>
      </c>
      <c r="P105" s="165" t="e">
        <f t="shared" si="26"/>
        <v>#DIV/0!</v>
      </c>
      <c r="Q105" s="165" t="e">
        <f t="shared" si="26"/>
        <v>#DIV/0!</v>
      </c>
      <c r="R105" s="83"/>
      <c r="S105" s="84"/>
      <c r="T105" s="77"/>
    </row>
    <row r="106" spans="1:26" ht="17.850000000000001" customHeight="1" x14ac:dyDescent="0.2">
      <c r="A106" s="120"/>
      <c r="B106" s="127" t="s">
        <v>266</v>
      </c>
      <c r="C106" s="70"/>
      <c r="D106" s="70"/>
      <c r="E106" s="71"/>
      <c r="F106" s="82"/>
      <c r="G106" s="82"/>
      <c r="H106" s="82"/>
      <c r="I106" s="82"/>
      <c r="J106" s="82"/>
      <c r="K106" s="82"/>
      <c r="L106" s="82"/>
      <c r="M106" s="82"/>
      <c r="N106" s="82"/>
      <c r="O106" s="82"/>
      <c r="P106" s="82"/>
      <c r="Q106" s="82"/>
      <c r="R106" s="83"/>
      <c r="S106" s="249" t="e">
        <f>100-((T55)/SUM(T57:T58)*100)</f>
        <v>#DIV/0!</v>
      </c>
      <c r="T106" s="77"/>
    </row>
  </sheetData>
  <sheetProtection sheet="1" objects="1" scenarios="1" selectLockedCells="1"/>
  <mergeCells count="26">
    <mergeCell ref="G69:J69"/>
    <mergeCell ref="I24:K24"/>
    <mergeCell ref="I19:K19"/>
    <mergeCell ref="I21:K21"/>
    <mergeCell ref="S7:T7"/>
    <mergeCell ref="C10:H10"/>
    <mergeCell ref="I12:K12"/>
    <mergeCell ref="I13:K13"/>
    <mergeCell ref="I14:K14"/>
    <mergeCell ref="I15:K15"/>
    <mergeCell ref="I16:K16"/>
    <mergeCell ref="B35:C37"/>
    <mergeCell ref="I17:K17"/>
    <mergeCell ref="I18:K18"/>
    <mergeCell ref="I20:K20"/>
    <mergeCell ref="I22:K22"/>
    <mergeCell ref="Z12:AM13"/>
    <mergeCell ref="Z11:AM11"/>
    <mergeCell ref="Z14:AM14"/>
    <mergeCell ref="Z15:AM15"/>
    <mergeCell ref="Z16:AM16"/>
    <mergeCell ref="B32:C32"/>
    <mergeCell ref="I23:K23"/>
    <mergeCell ref="S26:T26"/>
    <mergeCell ref="S67:T67"/>
    <mergeCell ref="S38:T38"/>
  </mergeCells>
  <conditionalFormatting sqref="K58">
    <cfRule type="expression" dxfId="41" priority="24">
      <formula>$K$59=2</formula>
    </cfRule>
  </conditionalFormatting>
  <conditionalFormatting sqref="L58">
    <cfRule type="expression" dxfId="40" priority="23">
      <formula>$L$59=2</formula>
    </cfRule>
  </conditionalFormatting>
  <conditionalFormatting sqref="M58">
    <cfRule type="expression" dxfId="39" priority="22">
      <formula>M59=2</formula>
    </cfRule>
  </conditionalFormatting>
  <conditionalFormatting sqref="J58">
    <cfRule type="expression" dxfId="38" priority="21">
      <formula>$J$59=2</formula>
    </cfRule>
  </conditionalFormatting>
  <conditionalFormatting sqref="I58">
    <cfRule type="expression" dxfId="37" priority="20">
      <formula>$I$59=2</formula>
    </cfRule>
  </conditionalFormatting>
  <conditionalFormatting sqref="F58">
    <cfRule type="expression" dxfId="36" priority="19">
      <formula>F59=2</formula>
    </cfRule>
  </conditionalFormatting>
  <conditionalFormatting sqref="G58">
    <cfRule type="expression" dxfId="35" priority="18">
      <formula>G59=2</formula>
    </cfRule>
  </conditionalFormatting>
  <conditionalFormatting sqref="H58">
    <cfRule type="expression" dxfId="34" priority="17">
      <formula>H59=2</formula>
    </cfRule>
  </conditionalFormatting>
  <conditionalFormatting sqref="N58">
    <cfRule type="expression" dxfId="33" priority="16">
      <formula>N59=2</formula>
    </cfRule>
  </conditionalFormatting>
  <conditionalFormatting sqref="O58">
    <cfRule type="expression" dxfId="32" priority="15">
      <formula>O59=2</formula>
    </cfRule>
  </conditionalFormatting>
  <conditionalFormatting sqref="P58">
    <cfRule type="expression" dxfId="31" priority="14">
      <formula>P59=2</formula>
    </cfRule>
  </conditionalFormatting>
  <conditionalFormatting sqref="Q58">
    <cfRule type="expression" dxfId="30" priority="13">
      <formula>Q59=2</formula>
    </cfRule>
  </conditionalFormatting>
  <conditionalFormatting sqref="M95:N96 B95:D96">
    <cfRule type="expression" dxfId="29" priority="12">
      <formula>$M$96="Nein"</formula>
    </cfRule>
  </conditionalFormatting>
  <conditionalFormatting sqref="I95:J96 B95:D96">
    <cfRule type="expression" dxfId="28" priority="11">
      <formula>$I$96="Nein"</formula>
    </cfRule>
  </conditionalFormatting>
  <conditionalFormatting sqref="B93:F94">
    <cfRule type="expression" dxfId="27" priority="10">
      <formula>$F$94&gt;1</formula>
    </cfRule>
  </conditionalFormatting>
  <conditionalFormatting sqref="O97:P98 B97:D98">
    <cfRule type="expression" dxfId="26" priority="9">
      <formula>$P$98&gt;1</formula>
    </cfRule>
  </conditionalFormatting>
  <conditionalFormatting sqref="Q97:S98 B97:D98">
    <cfRule type="expression" dxfId="25" priority="8">
      <formula>$S$98&gt;1</formula>
    </cfRule>
  </conditionalFormatting>
  <conditionalFormatting sqref="T73:T82">
    <cfRule type="cellIs" dxfId="24" priority="7" operator="greaterThan">
      <formula>$T$70</formula>
    </cfRule>
  </conditionalFormatting>
  <conditionalFormatting sqref="J73:J79 N73:N79 N85 J85 N81:N83 J81:J83">
    <cfRule type="cellIs" dxfId="23" priority="4" operator="greaterThan">
      <formula>1</formula>
    </cfRule>
  </conditionalFormatting>
  <conditionalFormatting sqref="N84 J84">
    <cfRule type="cellIs" dxfId="22" priority="3" operator="greaterThan">
      <formula>1</formula>
    </cfRule>
  </conditionalFormatting>
  <conditionalFormatting sqref="N80 J80">
    <cfRule type="cellIs" dxfId="21" priority="1" operator="greaterThan">
      <formula>1</formula>
    </cfRule>
  </conditionalFormatting>
  <dataValidations xWindow="462" yWindow="647" count="8">
    <dataValidation type="custom" errorStyle="warning" allowBlank="1" showInputMessage="1" showErrorMessage="1" errorTitle="Mindestanforderung" error="Bitte tragen Sie mind. 6 Monate ein. Dies entspricht der Mindestanforderung gemäß DüV." prompt="Mindestlagerkapazität in der Regel 6 Monate._x000a__x000a_Betriebe mit über 3 GV/ha LF oder ohne eigene Aufbringfläche müssen ab 2020 eine Mindestlagerkapazität von 9 Monate vorweisen." sqref="F23">
      <formula1>F23&gt;=6</formula1>
    </dataValidation>
    <dataValidation type="custom" errorStyle="warning" allowBlank="1" showInputMessage="1" showErrorMessage="1" errorTitle="Mindestlagerkapazität" error="Sofern keine Abgabe von Wirtschaftsdüngern erfolgt, muss die Mindestlagerkapazität gemäß DüV eingehalten werden." sqref="H21">
      <formula1>H21&gt;=H23</formula1>
    </dataValidation>
    <dataValidation type="custom" allowBlank="1" showInputMessage="1" showErrorMessage="1" prompt="Bitte Ertrag bei Nutzung der Zwischenfrucht angeben." sqref="L21">
      <formula1>OR(L21="",L21=0)</formula1>
    </dataValidation>
    <dataValidation type="custom" allowBlank="1" showInputMessage="1" showErrorMessage="1" prompt="Wert zur Abfuhr bitte ausschließlich bei Nutzung der Zwischenfrucht eintragen." sqref="T21">
      <formula1>OR(T21="",T21=0)</formula1>
    </dataValidation>
    <dataValidation type="custom" allowBlank="1" showInputMessage="1" showErrorMessage="1" prompt="Wert zur Abfuhr bitte ausschließlich bei Nutzung der Zwischenfrucht eintragen." sqref="S21">
      <formula1>OR(S21=22,S21=0)</formula1>
    </dataValidation>
    <dataValidation allowBlank="1" showInputMessage="1" showErrorMessage="1" prompt="Abgegebene Menge bitte mit &quot;Minus&quot;-Zeichen eingeben." sqref="F57:Q57"/>
    <dataValidation allowBlank="1" showInputMessage="1" showErrorMessage="1" prompt="Bitte tragen Sie den WD-Anfall inkl. Berücksichtigung des Anfalls an Fremd- und Sickerwasser ein (Quelle: Nährstoffvergleich - Lagerkapazität)." sqref="H19"/>
    <dataValidation allowBlank="1" showInputMessage="1" showErrorMessage="1" prompt="Nährstoffgehalt des Wirtschaftsdüngers laut NAEBI oder Analysewert." sqref="H12"/>
  </dataValidations>
  <printOptions gridLinesSet="0"/>
  <pageMargins left="0.70866141732283472" right="0.70866141732283472" top="0.78740157480314965" bottom="0.78740157480314965" header="0.31496062992125984" footer="0.31496062992125984"/>
  <pageSetup paperSize="9" scale="64" fitToHeight="0" orientation="portrait" r:id="rId1"/>
  <headerFooter>
    <oddFooter>&amp;LDüngung BW&amp;C&amp;F&amp;R&amp;D</oddFooter>
  </headerFooter>
  <rowBreaks count="1" manualBreakCount="1">
    <brk id="66" min="1" max="1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AP106"/>
  <sheetViews>
    <sheetView showGridLines="0" showZeros="0" zoomScaleNormal="100" workbookViewId="0">
      <selection activeCell="Z42" sqref="A35:Z42"/>
    </sheetView>
  </sheetViews>
  <sheetFormatPr baseColWidth="10" defaultColWidth="10.125" defaultRowHeight="12.75" x14ac:dyDescent="0.2"/>
  <cols>
    <col min="1" max="1" width="1.125" style="18" customWidth="1"/>
    <col min="2" max="2" width="10.25" style="18" customWidth="1"/>
    <col min="3" max="3" width="17.75" style="18" bestFit="1" customWidth="1"/>
    <col min="4" max="4" width="0.25" style="18" customWidth="1"/>
    <col min="5" max="5" width="5.375" style="18" customWidth="1"/>
    <col min="6" max="17" width="6" style="18" customWidth="1"/>
    <col min="18" max="18" width="0.25" style="18" customWidth="1"/>
    <col min="19" max="19" width="6.375" style="18" customWidth="1"/>
    <col min="20" max="22" width="7.75" style="18" customWidth="1"/>
    <col min="23" max="23" width="7.25" style="18" customWidth="1"/>
    <col min="24" max="26" width="8.375" style="18" customWidth="1"/>
    <col min="27" max="27" width="12.25" style="18" customWidth="1"/>
    <col min="28" max="28" width="5.25" style="18" customWidth="1"/>
    <col min="29" max="29" width="6" style="18" customWidth="1"/>
    <col min="30" max="30" width="10.125" style="18"/>
    <col min="31" max="42" width="5.75" style="18" customWidth="1"/>
    <col min="43" max="43" width="4.25" style="18" customWidth="1"/>
    <col min="44" max="258" width="10.125" style="18"/>
    <col min="259" max="259" width="1.375" style="18" customWidth="1"/>
    <col min="260" max="260" width="3.75" style="18" customWidth="1"/>
    <col min="261" max="263" width="10.125" style="18" customWidth="1"/>
    <col min="264" max="264" width="22" style="18" customWidth="1"/>
    <col min="265" max="265" width="5.375" style="18" customWidth="1"/>
    <col min="266" max="277" width="6" style="18" customWidth="1"/>
    <col min="278" max="278" width="0.25" style="18" customWidth="1"/>
    <col min="279" max="282" width="6.375" style="18" customWidth="1"/>
    <col min="283" max="283" width="43.375" style="18" customWidth="1"/>
    <col min="284" max="284" width="5.25" style="18" customWidth="1"/>
    <col min="285" max="285" width="6" style="18" customWidth="1"/>
    <col min="286" max="286" width="10.125" style="18"/>
    <col min="287" max="298" width="4.75" style="18" customWidth="1"/>
    <col min="299" max="299" width="4.25" style="18" customWidth="1"/>
    <col min="300" max="514" width="10.125" style="18"/>
    <col min="515" max="515" width="1.375" style="18" customWidth="1"/>
    <col min="516" max="516" width="3.75" style="18" customWidth="1"/>
    <col min="517" max="519" width="10.125" style="18" customWidth="1"/>
    <col min="520" max="520" width="22" style="18" customWidth="1"/>
    <col min="521" max="521" width="5.375" style="18" customWidth="1"/>
    <col min="522" max="533" width="6" style="18" customWidth="1"/>
    <col min="534" max="534" width="0.25" style="18" customWidth="1"/>
    <col min="535" max="538" width="6.375" style="18" customWidth="1"/>
    <col min="539" max="539" width="43.375" style="18" customWidth="1"/>
    <col min="540" max="540" width="5.25" style="18" customWidth="1"/>
    <col min="541" max="541" width="6" style="18" customWidth="1"/>
    <col min="542" max="542" width="10.125" style="18"/>
    <col min="543" max="554" width="4.75" style="18" customWidth="1"/>
    <col min="555" max="555" width="4.25" style="18" customWidth="1"/>
    <col min="556" max="770" width="10.125" style="18"/>
    <col min="771" max="771" width="1.375" style="18" customWidth="1"/>
    <col min="772" max="772" width="3.75" style="18" customWidth="1"/>
    <col min="773" max="775" width="10.125" style="18" customWidth="1"/>
    <col min="776" max="776" width="22" style="18" customWidth="1"/>
    <col min="777" max="777" width="5.375" style="18" customWidth="1"/>
    <col min="778" max="789" width="6" style="18" customWidth="1"/>
    <col min="790" max="790" width="0.25" style="18" customWidth="1"/>
    <col min="791" max="794" width="6.375" style="18" customWidth="1"/>
    <col min="795" max="795" width="43.375" style="18" customWidth="1"/>
    <col min="796" max="796" width="5.25" style="18" customWidth="1"/>
    <col min="797" max="797" width="6" style="18" customWidth="1"/>
    <col min="798" max="798" width="10.125" style="18"/>
    <col min="799" max="810" width="4.75" style="18" customWidth="1"/>
    <col min="811" max="811" width="4.25" style="18" customWidth="1"/>
    <col min="812" max="1026" width="10.125" style="18"/>
    <col min="1027" max="1027" width="1.375" style="18" customWidth="1"/>
    <col min="1028" max="1028" width="3.75" style="18" customWidth="1"/>
    <col min="1029" max="1031" width="10.125" style="18" customWidth="1"/>
    <col min="1032" max="1032" width="22" style="18" customWidth="1"/>
    <col min="1033" max="1033" width="5.375" style="18" customWidth="1"/>
    <col min="1034" max="1045" width="6" style="18" customWidth="1"/>
    <col min="1046" max="1046" width="0.25" style="18" customWidth="1"/>
    <col min="1047" max="1050" width="6.375" style="18" customWidth="1"/>
    <col min="1051" max="1051" width="43.375" style="18" customWidth="1"/>
    <col min="1052" max="1052" width="5.25" style="18" customWidth="1"/>
    <col min="1053" max="1053" width="6" style="18" customWidth="1"/>
    <col min="1054" max="1054" width="10.125" style="18"/>
    <col min="1055" max="1066" width="4.75" style="18" customWidth="1"/>
    <col min="1067" max="1067" width="4.25" style="18" customWidth="1"/>
    <col min="1068" max="1282" width="10.125" style="18"/>
    <col min="1283" max="1283" width="1.375" style="18" customWidth="1"/>
    <col min="1284" max="1284" width="3.75" style="18" customWidth="1"/>
    <col min="1285" max="1287" width="10.125" style="18" customWidth="1"/>
    <col min="1288" max="1288" width="22" style="18" customWidth="1"/>
    <col min="1289" max="1289" width="5.375" style="18" customWidth="1"/>
    <col min="1290" max="1301" width="6" style="18" customWidth="1"/>
    <col min="1302" max="1302" width="0.25" style="18" customWidth="1"/>
    <col min="1303" max="1306" width="6.375" style="18" customWidth="1"/>
    <col min="1307" max="1307" width="43.375" style="18" customWidth="1"/>
    <col min="1308" max="1308" width="5.25" style="18" customWidth="1"/>
    <col min="1309" max="1309" width="6" style="18" customWidth="1"/>
    <col min="1310" max="1310" width="10.125" style="18"/>
    <col min="1311" max="1322" width="4.75" style="18" customWidth="1"/>
    <col min="1323" max="1323" width="4.25" style="18" customWidth="1"/>
    <col min="1324" max="1538" width="10.125" style="18"/>
    <col min="1539" max="1539" width="1.375" style="18" customWidth="1"/>
    <col min="1540" max="1540" width="3.75" style="18" customWidth="1"/>
    <col min="1541" max="1543" width="10.125" style="18" customWidth="1"/>
    <col min="1544" max="1544" width="22" style="18" customWidth="1"/>
    <col min="1545" max="1545" width="5.375" style="18" customWidth="1"/>
    <col min="1546" max="1557" width="6" style="18" customWidth="1"/>
    <col min="1558" max="1558" width="0.25" style="18" customWidth="1"/>
    <col min="1559" max="1562" width="6.375" style="18" customWidth="1"/>
    <col min="1563" max="1563" width="43.375" style="18" customWidth="1"/>
    <col min="1564" max="1564" width="5.25" style="18" customWidth="1"/>
    <col min="1565" max="1565" width="6" style="18" customWidth="1"/>
    <col min="1566" max="1566" width="10.125" style="18"/>
    <col min="1567" max="1578" width="4.75" style="18" customWidth="1"/>
    <col min="1579" max="1579" width="4.25" style="18" customWidth="1"/>
    <col min="1580" max="1794" width="10.125" style="18"/>
    <col min="1795" max="1795" width="1.375" style="18" customWidth="1"/>
    <col min="1796" max="1796" width="3.75" style="18" customWidth="1"/>
    <col min="1797" max="1799" width="10.125" style="18" customWidth="1"/>
    <col min="1800" max="1800" width="22" style="18" customWidth="1"/>
    <col min="1801" max="1801" width="5.375" style="18" customWidth="1"/>
    <col min="1802" max="1813" width="6" style="18" customWidth="1"/>
    <col min="1814" max="1814" width="0.25" style="18" customWidth="1"/>
    <col min="1815" max="1818" width="6.375" style="18" customWidth="1"/>
    <col min="1819" max="1819" width="43.375" style="18" customWidth="1"/>
    <col min="1820" max="1820" width="5.25" style="18" customWidth="1"/>
    <col min="1821" max="1821" width="6" style="18" customWidth="1"/>
    <col min="1822" max="1822" width="10.125" style="18"/>
    <col min="1823" max="1834" width="4.75" style="18" customWidth="1"/>
    <col min="1835" max="1835" width="4.25" style="18" customWidth="1"/>
    <col min="1836" max="2050" width="10.125" style="18"/>
    <col min="2051" max="2051" width="1.375" style="18" customWidth="1"/>
    <col min="2052" max="2052" width="3.75" style="18" customWidth="1"/>
    <col min="2053" max="2055" width="10.125" style="18" customWidth="1"/>
    <col min="2056" max="2056" width="22" style="18" customWidth="1"/>
    <col min="2057" max="2057" width="5.375" style="18" customWidth="1"/>
    <col min="2058" max="2069" width="6" style="18" customWidth="1"/>
    <col min="2070" max="2070" width="0.25" style="18" customWidth="1"/>
    <col min="2071" max="2074" width="6.375" style="18" customWidth="1"/>
    <col min="2075" max="2075" width="43.375" style="18" customWidth="1"/>
    <col min="2076" max="2076" width="5.25" style="18" customWidth="1"/>
    <col min="2077" max="2077" width="6" style="18" customWidth="1"/>
    <col min="2078" max="2078" width="10.125" style="18"/>
    <col min="2079" max="2090" width="4.75" style="18" customWidth="1"/>
    <col min="2091" max="2091" width="4.25" style="18" customWidth="1"/>
    <col min="2092" max="2306" width="10.125" style="18"/>
    <col min="2307" max="2307" width="1.375" style="18" customWidth="1"/>
    <col min="2308" max="2308" width="3.75" style="18" customWidth="1"/>
    <col min="2309" max="2311" width="10.125" style="18" customWidth="1"/>
    <col min="2312" max="2312" width="22" style="18" customWidth="1"/>
    <col min="2313" max="2313" width="5.375" style="18" customWidth="1"/>
    <col min="2314" max="2325" width="6" style="18" customWidth="1"/>
    <col min="2326" max="2326" width="0.25" style="18" customWidth="1"/>
    <col min="2327" max="2330" width="6.375" style="18" customWidth="1"/>
    <col min="2331" max="2331" width="43.375" style="18" customWidth="1"/>
    <col min="2332" max="2332" width="5.25" style="18" customWidth="1"/>
    <col min="2333" max="2333" width="6" style="18" customWidth="1"/>
    <col min="2334" max="2334" width="10.125" style="18"/>
    <col min="2335" max="2346" width="4.75" style="18" customWidth="1"/>
    <col min="2347" max="2347" width="4.25" style="18" customWidth="1"/>
    <col min="2348" max="2562" width="10.125" style="18"/>
    <col min="2563" max="2563" width="1.375" style="18" customWidth="1"/>
    <col min="2564" max="2564" width="3.75" style="18" customWidth="1"/>
    <col min="2565" max="2567" width="10.125" style="18" customWidth="1"/>
    <col min="2568" max="2568" width="22" style="18" customWidth="1"/>
    <col min="2569" max="2569" width="5.375" style="18" customWidth="1"/>
    <col min="2570" max="2581" width="6" style="18" customWidth="1"/>
    <col min="2582" max="2582" width="0.25" style="18" customWidth="1"/>
    <col min="2583" max="2586" width="6.375" style="18" customWidth="1"/>
    <col min="2587" max="2587" width="43.375" style="18" customWidth="1"/>
    <col min="2588" max="2588" width="5.25" style="18" customWidth="1"/>
    <col min="2589" max="2589" width="6" style="18" customWidth="1"/>
    <col min="2590" max="2590" width="10.125" style="18"/>
    <col min="2591" max="2602" width="4.75" style="18" customWidth="1"/>
    <col min="2603" max="2603" width="4.25" style="18" customWidth="1"/>
    <col min="2604" max="2818" width="10.125" style="18"/>
    <col min="2819" max="2819" width="1.375" style="18" customWidth="1"/>
    <col min="2820" max="2820" width="3.75" style="18" customWidth="1"/>
    <col min="2821" max="2823" width="10.125" style="18" customWidth="1"/>
    <col min="2824" max="2824" width="22" style="18" customWidth="1"/>
    <col min="2825" max="2825" width="5.375" style="18" customWidth="1"/>
    <col min="2826" max="2837" width="6" style="18" customWidth="1"/>
    <col min="2838" max="2838" width="0.25" style="18" customWidth="1"/>
    <col min="2839" max="2842" width="6.375" style="18" customWidth="1"/>
    <col min="2843" max="2843" width="43.375" style="18" customWidth="1"/>
    <col min="2844" max="2844" width="5.25" style="18" customWidth="1"/>
    <col min="2845" max="2845" width="6" style="18" customWidth="1"/>
    <col min="2846" max="2846" width="10.125" style="18"/>
    <col min="2847" max="2858" width="4.75" style="18" customWidth="1"/>
    <col min="2859" max="2859" width="4.25" style="18" customWidth="1"/>
    <col min="2860" max="3074" width="10.125" style="18"/>
    <col min="3075" max="3075" width="1.375" style="18" customWidth="1"/>
    <col min="3076" max="3076" width="3.75" style="18" customWidth="1"/>
    <col min="3077" max="3079" width="10.125" style="18" customWidth="1"/>
    <col min="3080" max="3080" width="22" style="18" customWidth="1"/>
    <col min="3081" max="3081" width="5.375" style="18" customWidth="1"/>
    <col min="3082" max="3093" width="6" style="18" customWidth="1"/>
    <col min="3094" max="3094" width="0.25" style="18" customWidth="1"/>
    <col min="3095" max="3098" width="6.375" style="18" customWidth="1"/>
    <col min="3099" max="3099" width="43.375" style="18" customWidth="1"/>
    <col min="3100" max="3100" width="5.25" style="18" customWidth="1"/>
    <col min="3101" max="3101" width="6" style="18" customWidth="1"/>
    <col min="3102" max="3102" width="10.125" style="18"/>
    <col min="3103" max="3114" width="4.75" style="18" customWidth="1"/>
    <col min="3115" max="3115" width="4.25" style="18" customWidth="1"/>
    <col min="3116" max="3330" width="10.125" style="18"/>
    <col min="3331" max="3331" width="1.375" style="18" customWidth="1"/>
    <col min="3332" max="3332" width="3.75" style="18" customWidth="1"/>
    <col min="3333" max="3335" width="10.125" style="18" customWidth="1"/>
    <col min="3336" max="3336" width="22" style="18" customWidth="1"/>
    <col min="3337" max="3337" width="5.375" style="18" customWidth="1"/>
    <col min="3338" max="3349" width="6" style="18" customWidth="1"/>
    <col min="3350" max="3350" width="0.25" style="18" customWidth="1"/>
    <col min="3351" max="3354" width="6.375" style="18" customWidth="1"/>
    <col min="3355" max="3355" width="43.375" style="18" customWidth="1"/>
    <col min="3356" max="3356" width="5.25" style="18" customWidth="1"/>
    <col min="3357" max="3357" width="6" style="18" customWidth="1"/>
    <col min="3358" max="3358" width="10.125" style="18"/>
    <col min="3359" max="3370" width="4.75" style="18" customWidth="1"/>
    <col min="3371" max="3371" width="4.25" style="18" customWidth="1"/>
    <col min="3372" max="3586" width="10.125" style="18"/>
    <col min="3587" max="3587" width="1.375" style="18" customWidth="1"/>
    <col min="3588" max="3588" width="3.75" style="18" customWidth="1"/>
    <col min="3589" max="3591" width="10.125" style="18" customWidth="1"/>
    <col min="3592" max="3592" width="22" style="18" customWidth="1"/>
    <col min="3593" max="3593" width="5.375" style="18" customWidth="1"/>
    <col min="3594" max="3605" width="6" style="18" customWidth="1"/>
    <col min="3606" max="3606" width="0.25" style="18" customWidth="1"/>
    <col min="3607" max="3610" width="6.375" style="18" customWidth="1"/>
    <col min="3611" max="3611" width="43.375" style="18" customWidth="1"/>
    <col min="3612" max="3612" width="5.25" style="18" customWidth="1"/>
    <col min="3613" max="3613" width="6" style="18" customWidth="1"/>
    <col min="3614" max="3614" width="10.125" style="18"/>
    <col min="3615" max="3626" width="4.75" style="18" customWidth="1"/>
    <col min="3627" max="3627" width="4.25" style="18" customWidth="1"/>
    <col min="3628" max="3842" width="10.125" style="18"/>
    <col min="3843" max="3843" width="1.375" style="18" customWidth="1"/>
    <col min="3844" max="3844" width="3.75" style="18" customWidth="1"/>
    <col min="3845" max="3847" width="10.125" style="18" customWidth="1"/>
    <col min="3848" max="3848" width="22" style="18" customWidth="1"/>
    <col min="3849" max="3849" width="5.375" style="18" customWidth="1"/>
    <col min="3850" max="3861" width="6" style="18" customWidth="1"/>
    <col min="3862" max="3862" width="0.25" style="18" customWidth="1"/>
    <col min="3863" max="3866" width="6.375" style="18" customWidth="1"/>
    <col min="3867" max="3867" width="43.375" style="18" customWidth="1"/>
    <col min="3868" max="3868" width="5.25" style="18" customWidth="1"/>
    <col min="3869" max="3869" width="6" style="18" customWidth="1"/>
    <col min="3870" max="3870" width="10.125" style="18"/>
    <col min="3871" max="3882" width="4.75" style="18" customWidth="1"/>
    <col min="3883" max="3883" width="4.25" style="18" customWidth="1"/>
    <col min="3884" max="4098" width="10.125" style="18"/>
    <col min="4099" max="4099" width="1.375" style="18" customWidth="1"/>
    <col min="4100" max="4100" width="3.75" style="18" customWidth="1"/>
    <col min="4101" max="4103" width="10.125" style="18" customWidth="1"/>
    <col min="4104" max="4104" width="22" style="18" customWidth="1"/>
    <col min="4105" max="4105" width="5.375" style="18" customWidth="1"/>
    <col min="4106" max="4117" width="6" style="18" customWidth="1"/>
    <col min="4118" max="4118" width="0.25" style="18" customWidth="1"/>
    <col min="4119" max="4122" width="6.375" style="18" customWidth="1"/>
    <col min="4123" max="4123" width="43.375" style="18" customWidth="1"/>
    <col min="4124" max="4124" width="5.25" style="18" customWidth="1"/>
    <col min="4125" max="4125" width="6" style="18" customWidth="1"/>
    <col min="4126" max="4126" width="10.125" style="18"/>
    <col min="4127" max="4138" width="4.75" style="18" customWidth="1"/>
    <col min="4139" max="4139" width="4.25" style="18" customWidth="1"/>
    <col min="4140" max="4354" width="10.125" style="18"/>
    <col min="4355" max="4355" width="1.375" style="18" customWidth="1"/>
    <col min="4356" max="4356" width="3.75" style="18" customWidth="1"/>
    <col min="4357" max="4359" width="10.125" style="18" customWidth="1"/>
    <col min="4360" max="4360" width="22" style="18" customWidth="1"/>
    <col min="4361" max="4361" width="5.375" style="18" customWidth="1"/>
    <col min="4362" max="4373" width="6" style="18" customWidth="1"/>
    <col min="4374" max="4374" width="0.25" style="18" customWidth="1"/>
    <col min="4375" max="4378" width="6.375" style="18" customWidth="1"/>
    <col min="4379" max="4379" width="43.375" style="18" customWidth="1"/>
    <col min="4380" max="4380" width="5.25" style="18" customWidth="1"/>
    <col min="4381" max="4381" width="6" style="18" customWidth="1"/>
    <col min="4382" max="4382" width="10.125" style="18"/>
    <col min="4383" max="4394" width="4.75" style="18" customWidth="1"/>
    <col min="4395" max="4395" width="4.25" style="18" customWidth="1"/>
    <col min="4396" max="4610" width="10.125" style="18"/>
    <col min="4611" max="4611" width="1.375" style="18" customWidth="1"/>
    <col min="4612" max="4612" width="3.75" style="18" customWidth="1"/>
    <col min="4613" max="4615" width="10.125" style="18" customWidth="1"/>
    <col min="4616" max="4616" width="22" style="18" customWidth="1"/>
    <col min="4617" max="4617" width="5.375" style="18" customWidth="1"/>
    <col min="4618" max="4629" width="6" style="18" customWidth="1"/>
    <col min="4630" max="4630" width="0.25" style="18" customWidth="1"/>
    <col min="4631" max="4634" width="6.375" style="18" customWidth="1"/>
    <col min="4635" max="4635" width="43.375" style="18" customWidth="1"/>
    <col min="4636" max="4636" width="5.25" style="18" customWidth="1"/>
    <col min="4637" max="4637" width="6" style="18" customWidth="1"/>
    <col min="4638" max="4638" width="10.125" style="18"/>
    <col min="4639" max="4650" width="4.75" style="18" customWidth="1"/>
    <col min="4651" max="4651" width="4.25" style="18" customWidth="1"/>
    <col min="4652" max="4866" width="10.125" style="18"/>
    <col min="4867" max="4867" width="1.375" style="18" customWidth="1"/>
    <col min="4868" max="4868" width="3.75" style="18" customWidth="1"/>
    <col min="4869" max="4871" width="10.125" style="18" customWidth="1"/>
    <col min="4872" max="4872" width="22" style="18" customWidth="1"/>
    <col min="4873" max="4873" width="5.375" style="18" customWidth="1"/>
    <col min="4874" max="4885" width="6" style="18" customWidth="1"/>
    <col min="4886" max="4886" width="0.25" style="18" customWidth="1"/>
    <col min="4887" max="4890" width="6.375" style="18" customWidth="1"/>
    <col min="4891" max="4891" width="43.375" style="18" customWidth="1"/>
    <col min="4892" max="4892" width="5.25" style="18" customWidth="1"/>
    <col min="4893" max="4893" width="6" style="18" customWidth="1"/>
    <col min="4894" max="4894" width="10.125" style="18"/>
    <col min="4895" max="4906" width="4.75" style="18" customWidth="1"/>
    <col min="4907" max="4907" width="4.25" style="18" customWidth="1"/>
    <col min="4908" max="5122" width="10.125" style="18"/>
    <col min="5123" max="5123" width="1.375" style="18" customWidth="1"/>
    <col min="5124" max="5124" width="3.75" style="18" customWidth="1"/>
    <col min="5125" max="5127" width="10.125" style="18" customWidth="1"/>
    <col min="5128" max="5128" width="22" style="18" customWidth="1"/>
    <col min="5129" max="5129" width="5.375" style="18" customWidth="1"/>
    <col min="5130" max="5141" width="6" style="18" customWidth="1"/>
    <col min="5142" max="5142" width="0.25" style="18" customWidth="1"/>
    <col min="5143" max="5146" width="6.375" style="18" customWidth="1"/>
    <col min="5147" max="5147" width="43.375" style="18" customWidth="1"/>
    <col min="5148" max="5148" width="5.25" style="18" customWidth="1"/>
    <col min="5149" max="5149" width="6" style="18" customWidth="1"/>
    <col min="5150" max="5150" width="10.125" style="18"/>
    <col min="5151" max="5162" width="4.75" style="18" customWidth="1"/>
    <col min="5163" max="5163" width="4.25" style="18" customWidth="1"/>
    <col min="5164" max="5378" width="10.125" style="18"/>
    <col min="5379" max="5379" width="1.375" style="18" customWidth="1"/>
    <col min="5380" max="5380" width="3.75" style="18" customWidth="1"/>
    <col min="5381" max="5383" width="10.125" style="18" customWidth="1"/>
    <col min="5384" max="5384" width="22" style="18" customWidth="1"/>
    <col min="5385" max="5385" width="5.375" style="18" customWidth="1"/>
    <col min="5386" max="5397" width="6" style="18" customWidth="1"/>
    <col min="5398" max="5398" width="0.25" style="18" customWidth="1"/>
    <col min="5399" max="5402" width="6.375" style="18" customWidth="1"/>
    <col min="5403" max="5403" width="43.375" style="18" customWidth="1"/>
    <col min="5404" max="5404" width="5.25" style="18" customWidth="1"/>
    <col min="5405" max="5405" width="6" style="18" customWidth="1"/>
    <col min="5406" max="5406" width="10.125" style="18"/>
    <col min="5407" max="5418" width="4.75" style="18" customWidth="1"/>
    <col min="5419" max="5419" width="4.25" style="18" customWidth="1"/>
    <col min="5420" max="5634" width="10.125" style="18"/>
    <col min="5635" max="5635" width="1.375" style="18" customWidth="1"/>
    <col min="5636" max="5636" width="3.75" style="18" customWidth="1"/>
    <col min="5637" max="5639" width="10.125" style="18" customWidth="1"/>
    <col min="5640" max="5640" width="22" style="18" customWidth="1"/>
    <col min="5641" max="5641" width="5.375" style="18" customWidth="1"/>
    <col min="5642" max="5653" width="6" style="18" customWidth="1"/>
    <col min="5654" max="5654" width="0.25" style="18" customWidth="1"/>
    <col min="5655" max="5658" width="6.375" style="18" customWidth="1"/>
    <col min="5659" max="5659" width="43.375" style="18" customWidth="1"/>
    <col min="5660" max="5660" width="5.25" style="18" customWidth="1"/>
    <col min="5661" max="5661" width="6" style="18" customWidth="1"/>
    <col min="5662" max="5662" width="10.125" style="18"/>
    <col min="5663" max="5674" width="4.75" style="18" customWidth="1"/>
    <col min="5675" max="5675" width="4.25" style="18" customWidth="1"/>
    <col min="5676" max="5890" width="10.125" style="18"/>
    <col min="5891" max="5891" width="1.375" style="18" customWidth="1"/>
    <col min="5892" max="5892" width="3.75" style="18" customWidth="1"/>
    <col min="5893" max="5895" width="10.125" style="18" customWidth="1"/>
    <col min="5896" max="5896" width="22" style="18" customWidth="1"/>
    <col min="5897" max="5897" width="5.375" style="18" customWidth="1"/>
    <col min="5898" max="5909" width="6" style="18" customWidth="1"/>
    <col min="5910" max="5910" width="0.25" style="18" customWidth="1"/>
    <col min="5911" max="5914" width="6.375" style="18" customWidth="1"/>
    <col min="5915" max="5915" width="43.375" style="18" customWidth="1"/>
    <col min="5916" max="5916" width="5.25" style="18" customWidth="1"/>
    <col min="5917" max="5917" width="6" style="18" customWidth="1"/>
    <col min="5918" max="5918" width="10.125" style="18"/>
    <col min="5919" max="5930" width="4.75" style="18" customWidth="1"/>
    <col min="5931" max="5931" width="4.25" style="18" customWidth="1"/>
    <col min="5932" max="6146" width="10.125" style="18"/>
    <col min="6147" max="6147" width="1.375" style="18" customWidth="1"/>
    <col min="6148" max="6148" width="3.75" style="18" customWidth="1"/>
    <col min="6149" max="6151" width="10.125" style="18" customWidth="1"/>
    <col min="6152" max="6152" width="22" style="18" customWidth="1"/>
    <col min="6153" max="6153" width="5.375" style="18" customWidth="1"/>
    <col min="6154" max="6165" width="6" style="18" customWidth="1"/>
    <col min="6166" max="6166" width="0.25" style="18" customWidth="1"/>
    <col min="6167" max="6170" width="6.375" style="18" customWidth="1"/>
    <col min="6171" max="6171" width="43.375" style="18" customWidth="1"/>
    <col min="6172" max="6172" width="5.25" style="18" customWidth="1"/>
    <col min="6173" max="6173" width="6" style="18" customWidth="1"/>
    <col min="6174" max="6174" width="10.125" style="18"/>
    <col min="6175" max="6186" width="4.75" style="18" customWidth="1"/>
    <col min="6187" max="6187" width="4.25" style="18" customWidth="1"/>
    <col min="6188" max="6402" width="10.125" style="18"/>
    <col min="6403" max="6403" width="1.375" style="18" customWidth="1"/>
    <col min="6404" max="6404" width="3.75" style="18" customWidth="1"/>
    <col min="6405" max="6407" width="10.125" style="18" customWidth="1"/>
    <col min="6408" max="6408" width="22" style="18" customWidth="1"/>
    <col min="6409" max="6409" width="5.375" style="18" customWidth="1"/>
    <col min="6410" max="6421" width="6" style="18" customWidth="1"/>
    <col min="6422" max="6422" width="0.25" style="18" customWidth="1"/>
    <col min="6423" max="6426" width="6.375" style="18" customWidth="1"/>
    <col min="6427" max="6427" width="43.375" style="18" customWidth="1"/>
    <col min="6428" max="6428" width="5.25" style="18" customWidth="1"/>
    <col min="6429" max="6429" width="6" style="18" customWidth="1"/>
    <col min="6430" max="6430" width="10.125" style="18"/>
    <col min="6431" max="6442" width="4.75" style="18" customWidth="1"/>
    <col min="6443" max="6443" width="4.25" style="18" customWidth="1"/>
    <col min="6444" max="6658" width="10.125" style="18"/>
    <col min="6659" max="6659" width="1.375" style="18" customWidth="1"/>
    <col min="6660" max="6660" width="3.75" style="18" customWidth="1"/>
    <col min="6661" max="6663" width="10.125" style="18" customWidth="1"/>
    <col min="6664" max="6664" width="22" style="18" customWidth="1"/>
    <col min="6665" max="6665" width="5.375" style="18" customWidth="1"/>
    <col min="6666" max="6677" width="6" style="18" customWidth="1"/>
    <col min="6678" max="6678" width="0.25" style="18" customWidth="1"/>
    <col min="6679" max="6682" width="6.375" style="18" customWidth="1"/>
    <col min="6683" max="6683" width="43.375" style="18" customWidth="1"/>
    <col min="6684" max="6684" width="5.25" style="18" customWidth="1"/>
    <col min="6685" max="6685" width="6" style="18" customWidth="1"/>
    <col min="6686" max="6686" width="10.125" style="18"/>
    <col min="6687" max="6698" width="4.75" style="18" customWidth="1"/>
    <col min="6699" max="6699" width="4.25" style="18" customWidth="1"/>
    <col min="6700" max="6914" width="10.125" style="18"/>
    <col min="6915" max="6915" width="1.375" style="18" customWidth="1"/>
    <col min="6916" max="6916" width="3.75" style="18" customWidth="1"/>
    <col min="6917" max="6919" width="10.125" style="18" customWidth="1"/>
    <col min="6920" max="6920" width="22" style="18" customWidth="1"/>
    <col min="6921" max="6921" width="5.375" style="18" customWidth="1"/>
    <col min="6922" max="6933" width="6" style="18" customWidth="1"/>
    <col min="6934" max="6934" width="0.25" style="18" customWidth="1"/>
    <col min="6935" max="6938" width="6.375" style="18" customWidth="1"/>
    <col min="6939" max="6939" width="43.375" style="18" customWidth="1"/>
    <col min="6940" max="6940" width="5.25" style="18" customWidth="1"/>
    <col min="6941" max="6941" width="6" style="18" customWidth="1"/>
    <col min="6942" max="6942" width="10.125" style="18"/>
    <col min="6943" max="6954" width="4.75" style="18" customWidth="1"/>
    <col min="6955" max="6955" width="4.25" style="18" customWidth="1"/>
    <col min="6956" max="7170" width="10.125" style="18"/>
    <col min="7171" max="7171" width="1.375" style="18" customWidth="1"/>
    <col min="7172" max="7172" width="3.75" style="18" customWidth="1"/>
    <col min="7173" max="7175" width="10.125" style="18" customWidth="1"/>
    <col min="7176" max="7176" width="22" style="18" customWidth="1"/>
    <col min="7177" max="7177" width="5.375" style="18" customWidth="1"/>
    <col min="7178" max="7189" width="6" style="18" customWidth="1"/>
    <col min="7190" max="7190" width="0.25" style="18" customWidth="1"/>
    <col min="7191" max="7194" width="6.375" style="18" customWidth="1"/>
    <col min="7195" max="7195" width="43.375" style="18" customWidth="1"/>
    <col min="7196" max="7196" width="5.25" style="18" customWidth="1"/>
    <col min="7197" max="7197" width="6" style="18" customWidth="1"/>
    <col min="7198" max="7198" width="10.125" style="18"/>
    <col min="7199" max="7210" width="4.75" style="18" customWidth="1"/>
    <col min="7211" max="7211" width="4.25" style="18" customWidth="1"/>
    <col min="7212" max="7426" width="10.125" style="18"/>
    <col min="7427" max="7427" width="1.375" style="18" customWidth="1"/>
    <col min="7428" max="7428" width="3.75" style="18" customWidth="1"/>
    <col min="7429" max="7431" width="10.125" style="18" customWidth="1"/>
    <col min="7432" max="7432" width="22" style="18" customWidth="1"/>
    <col min="7433" max="7433" width="5.375" style="18" customWidth="1"/>
    <col min="7434" max="7445" width="6" style="18" customWidth="1"/>
    <col min="7446" max="7446" width="0.25" style="18" customWidth="1"/>
    <col min="7447" max="7450" width="6.375" style="18" customWidth="1"/>
    <col min="7451" max="7451" width="43.375" style="18" customWidth="1"/>
    <col min="7452" max="7452" width="5.25" style="18" customWidth="1"/>
    <col min="7453" max="7453" width="6" style="18" customWidth="1"/>
    <col min="7454" max="7454" width="10.125" style="18"/>
    <col min="7455" max="7466" width="4.75" style="18" customWidth="1"/>
    <col min="7467" max="7467" width="4.25" style="18" customWidth="1"/>
    <col min="7468" max="7682" width="10.125" style="18"/>
    <col min="7683" max="7683" width="1.375" style="18" customWidth="1"/>
    <col min="7684" max="7684" width="3.75" style="18" customWidth="1"/>
    <col min="7685" max="7687" width="10.125" style="18" customWidth="1"/>
    <col min="7688" max="7688" width="22" style="18" customWidth="1"/>
    <col min="7689" max="7689" width="5.375" style="18" customWidth="1"/>
    <col min="7690" max="7701" width="6" style="18" customWidth="1"/>
    <col min="7702" max="7702" width="0.25" style="18" customWidth="1"/>
    <col min="7703" max="7706" width="6.375" style="18" customWidth="1"/>
    <col min="7707" max="7707" width="43.375" style="18" customWidth="1"/>
    <col min="7708" max="7708" width="5.25" style="18" customWidth="1"/>
    <col min="7709" max="7709" width="6" style="18" customWidth="1"/>
    <col min="7710" max="7710" width="10.125" style="18"/>
    <col min="7711" max="7722" width="4.75" style="18" customWidth="1"/>
    <col min="7723" max="7723" width="4.25" style="18" customWidth="1"/>
    <col min="7724" max="7938" width="10.125" style="18"/>
    <col min="7939" max="7939" width="1.375" style="18" customWidth="1"/>
    <col min="7940" max="7940" width="3.75" style="18" customWidth="1"/>
    <col min="7941" max="7943" width="10.125" style="18" customWidth="1"/>
    <col min="7944" max="7944" width="22" style="18" customWidth="1"/>
    <col min="7945" max="7945" width="5.375" style="18" customWidth="1"/>
    <col min="7946" max="7957" width="6" style="18" customWidth="1"/>
    <col min="7958" max="7958" width="0.25" style="18" customWidth="1"/>
    <col min="7959" max="7962" width="6.375" style="18" customWidth="1"/>
    <col min="7963" max="7963" width="43.375" style="18" customWidth="1"/>
    <col min="7964" max="7964" width="5.25" style="18" customWidth="1"/>
    <col min="7965" max="7965" width="6" style="18" customWidth="1"/>
    <col min="7966" max="7966" width="10.125" style="18"/>
    <col min="7967" max="7978" width="4.75" style="18" customWidth="1"/>
    <col min="7979" max="7979" width="4.25" style="18" customWidth="1"/>
    <col min="7980" max="8194" width="10.125" style="18"/>
    <col min="8195" max="8195" width="1.375" style="18" customWidth="1"/>
    <col min="8196" max="8196" width="3.75" style="18" customWidth="1"/>
    <col min="8197" max="8199" width="10.125" style="18" customWidth="1"/>
    <col min="8200" max="8200" width="22" style="18" customWidth="1"/>
    <col min="8201" max="8201" width="5.375" style="18" customWidth="1"/>
    <col min="8202" max="8213" width="6" style="18" customWidth="1"/>
    <col min="8214" max="8214" width="0.25" style="18" customWidth="1"/>
    <col min="8215" max="8218" width="6.375" style="18" customWidth="1"/>
    <col min="8219" max="8219" width="43.375" style="18" customWidth="1"/>
    <col min="8220" max="8220" width="5.25" style="18" customWidth="1"/>
    <col min="8221" max="8221" width="6" style="18" customWidth="1"/>
    <col min="8222" max="8222" width="10.125" style="18"/>
    <col min="8223" max="8234" width="4.75" style="18" customWidth="1"/>
    <col min="8235" max="8235" width="4.25" style="18" customWidth="1"/>
    <col min="8236" max="8450" width="10.125" style="18"/>
    <col min="8451" max="8451" width="1.375" style="18" customWidth="1"/>
    <col min="8452" max="8452" width="3.75" style="18" customWidth="1"/>
    <col min="8453" max="8455" width="10.125" style="18" customWidth="1"/>
    <col min="8456" max="8456" width="22" style="18" customWidth="1"/>
    <col min="8457" max="8457" width="5.375" style="18" customWidth="1"/>
    <col min="8458" max="8469" width="6" style="18" customWidth="1"/>
    <col min="8470" max="8470" width="0.25" style="18" customWidth="1"/>
    <col min="8471" max="8474" width="6.375" style="18" customWidth="1"/>
    <col min="8475" max="8475" width="43.375" style="18" customWidth="1"/>
    <col min="8476" max="8476" width="5.25" style="18" customWidth="1"/>
    <col min="8477" max="8477" width="6" style="18" customWidth="1"/>
    <col min="8478" max="8478" width="10.125" style="18"/>
    <col min="8479" max="8490" width="4.75" style="18" customWidth="1"/>
    <col min="8491" max="8491" width="4.25" style="18" customWidth="1"/>
    <col min="8492" max="8706" width="10.125" style="18"/>
    <col min="8707" max="8707" width="1.375" style="18" customWidth="1"/>
    <col min="8708" max="8708" width="3.75" style="18" customWidth="1"/>
    <col min="8709" max="8711" width="10.125" style="18" customWidth="1"/>
    <col min="8712" max="8712" width="22" style="18" customWidth="1"/>
    <col min="8713" max="8713" width="5.375" style="18" customWidth="1"/>
    <col min="8714" max="8725" width="6" style="18" customWidth="1"/>
    <col min="8726" max="8726" width="0.25" style="18" customWidth="1"/>
    <col min="8727" max="8730" width="6.375" style="18" customWidth="1"/>
    <col min="8731" max="8731" width="43.375" style="18" customWidth="1"/>
    <col min="8732" max="8732" width="5.25" style="18" customWidth="1"/>
    <col min="8733" max="8733" width="6" style="18" customWidth="1"/>
    <col min="8734" max="8734" width="10.125" style="18"/>
    <col min="8735" max="8746" width="4.75" style="18" customWidth="1"/>
    <col min="8747" max="8747" width="4.25" style="18" customWidth="1"/>
    <col min="8748" max="8962" width="10.125" style="18"/>
    <col min="8963" max="8963" width="1.375" style="18" customWidth="1"/>
    <col min="8964" max="8964" width="3.75" style="18" customWidth="1"/>
    <col min="8965" max="8967" width="10.125" style="18" customWidth="1"/>
    <col min="8968" max="8968" width="22" style="18" customWidth="1"/>
    <col min="8969" max="8969" width="5.375" style="18" customWidth="1"/>
    <col min="8970" max="8981" width="6" style="18" customWidth="1"/>
    <col min="8982" max="8982" width="0.25" style="18" customWidth="1"/>
    <col min="8983" max="8986" width="6.375" style="18" customWidth="1"/>
    <col min="8987" max="8987" width="43.375" style="18" customWidth="1"/>
    <col min="8988" max="8988" width="5.25" style="18" customWidth="1"/>
    <col min="8989" max="8989" width="6" style="18" customWidth="1"/>
    <col min="8990" max="8990" width="10.125" style="18"/>
    <col min="8991" max="9002" width="4.75" style="18" customWidth="1"/>
    <col min="9003" max="9003" width="4.25" style="18" customWidth="1"/>
    <col min="9004" max="9218" width="10.125" style="18"/>
    <col min="9219" max="9219" width="1.375" style="18" customWidth="1"/>
    <col min="9220" max="9220" width="3.75" style="18" customWidth="1"/>
    <col min="9221" max="9223" width="10.125" style="18" customWidth="1"/>
    <col min="9224" max="9224" width="22" style="18" customWidth="1"/>
    <col min="9225" max="9225" width="5.375" style="18" customWidth="1"/>
    <col min="9226" max="9237" width="6" style="18" customWidth="1"/>
    <col min="9238" max="9238" width="0.25" style="18" customWidth="1"/>
    <col min="9239" max="9242" width="6.375" style="18" customWidth="1"/>
    <col min="9243" max="9243" width="43.375" style="18" customWidth="1"/>
    <col min="9244" max="9244" width="5.25" style="18" customWidth="1"/>
    <col min="9245" max="9245" width="6" style="18" customWidth="1"/>
    <col min="9246" max="9246" width="10.125" style="18"/>
    <col min="9247" max="9258" width="4.75" style="18" customWidth="1"/>
    <col min="9259" max="9259" width="4.25" style="18" customWidth="1"/>
    <col min="9260" max="9474" width="10.125" style="18"/>
    <col min="9475" max="9475" width="1.375" style="18" customWidth="1"/>
    <col min="9476" max="9476" width="3.75" style="18" customWidth="1"/>
    <col min="9477" max="9479" width="10.125" style="18" customWidth="1"/>
    <col min="9480" max="9480" width="22" style="18" customWidth="1"/>
    <col min="9481" max="9481" width="5.375" style="18" customWidth="1"/>
    <col min="9482" max="9493" width="6" style="18" customWidth="1"/>
    <col min="9494" max="9494" width="0.25" style="18" customWidth="1"/>
    <col min="9495" max="9498" width="6.375" style="18" customWidth="1"/>
    <col min="9499" max="9499" width="43.375" style="18" customWidth="1"/>
    <col min="9500" max="9500" width="5.25" style="18" customWidth="1"/>
    <col min="9501" max="9501" width="6" style="18" customWidth="1"/>
    <col min="9502" max="9502" width="10.125" style="18"/>
    <col min="9503" max="9514" width="4.75" style="18" customWidth="1"/>
    <col min="9515" max="9515" width="4.25" style="18" customWidth="1"/>
    <col min="9516" max="9730" width="10.125" style="18"/>
    <col min="9731" max="9731" width="1.375" style="18" customWidth="1"/>
    <col min="9732" max="9732" width="3.75" style="18" customWidth="1"/>
    <col min="9733" max="9735" width="10.125" style="18" customWidth="1"/>
    <col min="9736" max="9736" width="22" style="18" customWidth="1"/>
    <col min="9737" max="9737" width="5.375" style="18" customWidth="1"/>
    <col min="9738" max="9749" width="6" style="18" customWidth="1"/>
    <col min="9750" max="9750" width="0.25" style="18" customWidth="1"/>
    <col min="9751" max="9754" width="6.375" style="18" customWidth="1"/>
    <col min="9755" max="9755" width="43.375" style="18" customWidth="1"/>
    <col min="9756" max="9756" width="5.25" style="18" customWidth="1"/>
    <col min="9757" max="9757" width="6" style="18" customWidth="1"/>
    <col min="9758" max="9758" width="10.125" style="18"/>
    <col min="9759" max="9770" width="4.75" style="18" customWidth="1"/>
    <col min="9771" max="9771" width="4.25" style="18" customWidth="1"/>
    <col min="9772" max="9986" width="10.125" style="18"/>
    <col min="9987" max="9987" width="1.375" style="18" customWidth="1"/>
    <col min="9988" max="9988" width="3.75" style="18" customWidth="1"/>
    <col min="9989" max="9991" width="10.125" style="18" customWidth="1"/>
    <col min="9992" max="9992" width="22" style="18" customWidth="1"/>
    <col min="9993" max="9993" width="5.375" style="18" customWidth="1"/>
    <col min="9994" max="10005" width="6" style="18" customWidth="1"/>
    <col min="10006" max="10006" width="0.25" style="18" customWidth="1"/>
    <col min="10007" max="10010" width="6.375" style="18" customWidth="1"/>
    <col min="10011" max="10011" width="43.375" style="18" customWidth="1"/>
    <col min="10012" max="10012" width="5.25" style="18" customWidth="1"/>
    <col min="10013" max="10013" width="6" style="18" customWidth="1"/>
    <col min="10014" max="10014" width="10.125" style="18"/>
    <col min="10015" max="10026" width="4.75" style="18" customWidth="1"/>
    <col min="10027" max="10027" width="4.25" style="18" customWidth="1"/>
    <col min="10028" max="10242" width="10.125" style="18"/>
    <col min="10243" max="10243" width="1.375" style="18" customWidth="1"/>
    <col min="10244" max="10244" width="3.75" style="18" customWidth="1"/>
    <col min="10245" max="10247" width="10.125" style="18" customWidth="1"/>
    <col min="10248" max="10248" width="22" style="18" customWidth="1"/>
    <col min="10249" max="10249" width="5.375" style="18" customWidth="1"/>
    <col min="10250" max="10261" width="6" style="18" customWidth="1"/>
    <col min="10262" max="10262" width="0.25" style="18" customWidth="1"/>
    <col min="10263" max="10266" width="6.375" style="18" customWidth="1"/>
    <col min="10267" max="10267" width="43.375" style="18" customWidth="1"/>
    <col min="10268" max="10268" width="5.25" style="18" customWidth="1"/>
    <col min="10269" max="10269" width="6" style="18" customWidth="1"/>
    <col min="10270" max="10270" width="10.125" style="18"/>
    <col min="10271" max="10282" width="4.75" style="18" customWidth="1"/>
    <col min="10283" max="10283" width="4.25" style="18" customWidth="1"/>
    <col min="10284" max="10498" width="10.125" style="18"/>
    <col min="10499" max="10499" width="1.375" style="18" customWidth="1"/>
    <col min="10500" max="10500" width="3.75" style="18" customWidth="1"/>
    <col min="10501" max="10503" width="10.125" style="18" customWidth="1"/>
    <col min="10504" max="10504" width="22" style="18" customWidth="1"/>
    <col min="10505" max="10505" width="5.375" style="18" customWidth="1"/>
    <col min="10506" max="10517" width="6" style="18" customWidth="1"/>
    <col min="10518" max="10518" width="0.25" style="18" customWidth="1"/>
    <col min="10519" max="10522" width="6.375" style="18" customWidth="1"/>
    <col min="10523" max="10523" width="43.375" style="18" customWidth="1"/>
    <col min="10524" max="10524" width="5.25" style="18" customWidth="1"/>
    <col min="10525" max="10525" width="6" style="18" customWidth="1"/>
    <col min="10526" max="10526" width="10.125" style="18"/>
    <col min="10527" max="10538" width="4.75" style="18" customWidth="1"/>
    <col min="10539" max="10539" width="4.25" style="18" customWidth="1"/>
    <col min="10540" max="10754" width="10.125" style="18"/>
    <col min="10755" max="10755" width="1.375" style="18" customWidth="1"/>
    <col min="10756" max="10756" width="3.75" style="18" customWidth="1"/>
    <col min="10757" max="10759" width="10.125" style="18" customWidth="1"/>
    <col min="10760" max="10760" width="22" style="18" customWidth="1"/>
    <col min="10761" max="10761" width="5.375" style="18" customWidth="1"/>
    <col min="10762" max="10773" width="6" style="18" customWidth="1"/>
    <col min="10774" max="10774" width="0.25" style="18" customWidth="1"/>
    <col min="10775" max="10778" width="6.375" style="18" customWidth="1"/>
    <col min="10779" max="10779" width="43.375" style="18" customWidth="1"/>
    <col min="10780" max="10780" width="5.25" style="18" customWidth="1"/>
    <col min="10781" max="10781" width="6" style="18" customWidth="1"/>
    <col min="10782" max="10782" width="10.125" style="18"/>
    <col min="10783" max="10794" width="4.75" style="18" customWidth="1"/>
    <col min="10795" max="10795" width="4.25" style="18" customWidth="1"/>
    <col min="10796" max="11010" width="10.125" style="18"/>
    <col min="11011" max="11011" width="1.375" style="18" customWidth="1"/>
    <col min="11012" max="11012" width="3.75" style="18" customWidth="1"/>
    <col min="11013" max="11015" width="10.125" style="18" customWidth="1"/>
    <col min="11016" max="11016" width="22" style="18" customWidth="1"/>
    <col min="11017" max="11017" width="5.375" style="18" customWidth="1"/>
    <col min="11018" max="11029" width="6" style="18" customWidth="1"/>
    <col min="11030" max="11030" width="0.25" style="18" customWidth="1"/>
    <col min="11031" max="11034" width="6.375" style="18" customWidth="1"/>
    <col min="11035" max="11035" width="43.375" style="18" customWidth="1"/>
    <col min="11036" max="11036" width="5.25" style="18" customWidth="1"/>
    <col min="11037" max="11037" width="6" style="18" customWidth="1"/>
    <col min="11038" max="11038" width="10.125" style="18"/>
    <col min="11039" max="11050" width="4.75" style="18" customWidth="1"/>
    <col min="11051" max="11051" width="4.25" style="18" customWidth="1"/>
    <col min="11052" max="11266" width="10.125" style="18"/>
    <col min="11267" max="11267" width="1.375" style="18" customWidth="1"/>
    <col min="11268" max="11268" width="3.75" style="18" customWidth="1"/>
    <col min="11269" max="11271" width="10.125" style="18" customWidth="1"/>
    <col min="11272" max="11272" width="22" style="18" customWidth="1"/>
    <col min="11273" max="11273" width="5.375" style="18" customWidth="1"/>
    <col min="11274" max="11285" width="6" style="18" customWidth="1"/>
    <col min="11286" max="11286" width="0.25" style="18" customWidth="1"/>
    <col min="11287" max="11290" width="6.375" style="18" customWidth="1"/>
    <col min="11291" max="11291" width="43.375" style="18" customWidth="1"/>
    <col min="11292" max="11292" width="5.25" style="18" customWidth="1"/>
    <col min="11293" max="11293" width="6" style="18" customWidth="1"/>
    <col min="11294" max="11294" width="10.125" style="18"/>
    <col min="11295" max="11306" width="4.75" style="18" customWidth="1"/>
    <col min="11307" max="11307" width="4.25" style="18" customWidth="1"/>
    <col min="11308" max="11522" width="10.125" style="18"/>
    <col min="11523" max="11523" width="1.375" style="18" customWidth="1"/>
    <col min="11524" max="11524" width="3.75" style="18" customWidth="1"/>
    <col min="11525" max="11527" width="10.125" style="18" customWidth="1"/>
    <col min="11528" max="11528" width="22" style="18" customWidth="1"/>
    <col min="11529" max="11529" width="5.375" style="18" customWidth="1"/>
    <col min="11530" max="11541" width="6" style="18" customWidth="1"/>
    <col min="11542" max="11542" width="0.25" style="18" customWidth="1"/>
    <col min="11543" max="11546" width="6.375" style="18" customWidth="1"/>
    <col min="11547" max="11547" width="43.375" style="18" customWidth="1"/>
    <col min="11548" max="11548" width="5.25" style="18" customWidth="1"/>
    <col min="11549" max="11549" width="6" style="18" customWidth="1"/>
    <col min="11550" max="11550" width="10.125" style="18"/>
    <col min="11551" max="11562" width="4.75" style="18" customWidth="1"/>
    <col min="11563" max="11563" width="4.25" style="18" customWidth="1"/>
    <col min="11564" max="11778" width="10.125" style="18"/>
    <col min="11779" max="11779" width="1.375" style="18" customWidth="1"/>
    <col min="11780" max="11780" width="3.75" style="18" customWidth="1"/>
    <col min="11781" max="11783" width="10.125" style="18" customWidth="1"/>
    <col min="11784" max="11784" width="22" style="18" customWidth="1"/>
    <col min="11785" max="11785" width="5.375" style="18" customWidth="1"/>
    <col min="11786" max="11797" width="6" style="18" customWidth="1"/>
    <col min="11798" max="11798" width="0.25" style="18" customWidth="1"/>
    <col min="11799" max="11802" width="6.375" style="18" customWidth="1"/>
    <col min="11803" max="11803" width="43.375" style="18" customWidth="1"/>
    <col min="11804" max="11804" width="5.25" style="18" customWidth="1"/>
    <col min="11805" max="11805" width="6" style="18" customWidth="1"/>
    <col min="11806" max="11806" width="10.125" style="18"/>
    <col min="11807" max="11818" width="4.75" style="18" customWidth="1"/>
    <col min="11819" max="11819" width="4.25" style="18" customWidth="1"/>
    <col min="11820" max="12034" width="10.125" style="18"/>
    <col min="12035" max="12035" width="1.375" style="18" customWidth="1"/>
    <col min="12036" max="12036" width="3.75" style="18" customWidth="1"/>
    <col min="12037" max="12039" width="10.125" style="18" customWidth="1"/>
    <col min="12040" max="12040" width="22" style="18" customWidth="1"/>
    <col min="12041" max="12041" width="5.375" style="18" customWidth="1"/>
    <col min="12042" max="12053" width="6" style="18" customWidth="1"/>
    <col min="12054" max="12054" width="0.25" style="18" customWidth="1"/>
    <col min="12055" max="12058" width="6.375" style="18" customWidth="1"/>
    <col min="12059" max="12059" width="43.375" style="18" customWidth="1"/>
    <col min="12060" max="12060" width="5.25" style="18" customWidth="1"/>
    <col min="12061" max="12061" width="6" style="18" customWidth="1"/>
    <col min="12062" max="12062" width="10.125" style="18"/>
    <col min="12063" max="12074" width="4.75" style="18" customWidth="1"/>
    <col min="12075" max="12075" width="4.25" style="18" customWidth="1"/>
    <col min="12076" max="12290" width="10.125" style="18"/>
    <col min="12291" max="12291" width="1.375" style="18" customWidth="1"/>
    <col min="12292" max="12292" width="3.75" style="18" customWidth="1"/>
    <col min="12293" max="12295" width="10.125" style="18" customWidth="1"/>
    <col min="12296" max="12296" width="22" style="18" customWidth="1"/>
    <col min="12297" max="12297" width="5.375" style="18" customWidth="1"/>
    <col min="12298" max="12309" width="6" style="18" customWidth="1"/>
    <col min="12310" max="12310" width="0.25" style="18" customWidth="1"/>
    <col min="12311" max="12314" width="6.375" style="18" customWidth="1"/>
    <col min="12315" max="12315" width="43.375" style="18" customWidth="1"/>
    <col min="12316" max="12316" width="5.25" style="18" customWidth="1"/>
    <col min="12317" max="12317" width="6" style="18" customWidth="1"/>
    <col min="12318" max="12318" width="10.125" style="18"/>
    <col min="12319" max="12330" width="4.75" style="18" customWidth="1"/>
    <col min="12331" max="12331" width="4.25" style="18" customWidth="1"/>
    <col min="12332" max="12546" width="10.125" style="18"/>
    <col min="12547" max="12547" width="1.375" style="18" customWidth="1"/>
    <col min="12548" max="12548" width="3.75" style="18" customWidth="1"/>
    <col min="12549" max="12551" width="10.125" style="18" customWidth="1"/>
    <col min="12552" max="12552" width="22" style="18" customWidth="1"/>
    <col min="12553" max="12553" width="5.375" style="18" customWidth="1"/>
    <col min="12554" max="12565" width="6" style="18" customWidth="1"/>
    <col min="12566" max="12566" width="0.25" style="18" customWidth="1"/>
    <col min="12567" max="12570" width="6.375" style="18" customWidth="1"/>
    <col min="12571" max="12571" width="43.375" style="18" customWidth="1"/>
    <col min="12572" max="12572" width="5.25" style="18" customWidth="1"/>
    <col min="12573" max="12573" width="6" style="18" customWidth="1"/>
    <col min="12574" max="12574" width="10.125" style="18"/>
    <col min="12575" max="12586" width="4.75" style="18" customWidth="1"/>
    <col min="12587" max="12587" width="4.25" style="18" customWidth="1"/>
    <col min="12588" max="12802" width="10.125" style="18"/>
    <col min="12803" max="12803" width="1.375" style="18" customWidth="1"/>
    <col min="12804" max="12804" width="3.75" style="18" customWidth="1"/>
    <col min="12805" max="12807" width="10.125" style="18" customWidth="1"/>
    <col min="12808" max="12808" width="22" style="18" customWidth="1"/>
    <col min="12809" max="12809" width="5.375" style="18" customWidth="1"/>
    <col min="12810" max="12821" width="6" style="18" customWidth="1"/>
    <col min="12822" max="12822" width="0.25" style="18" customWidth="1"/>
    <col min="12823" max="12826" width="6.375" style="18" customWidth="1"/>
    <col min="12827" max="12827" width="43.375" style="18" customWidth="1"/>
    <col min="12828" max="12828" width="5.25" style="18" customWidth="1"/>
    <col min="12829" max="12829" width="6" style="18" customWidth="1"/>
    <col min="12830" max="12830" width="10.125" style="18"/>
    <col min="12831" max="12842" width="4.75" style="18" customWidth="1"/>
    <col min="12843" max="12843" width="4.25" style="18" customWidth="1"/>
    <col min="12844" max="13058" width="10.125" style="18"/>
    <col min="13059" max="13059" width="1.375" style="18" customWidth="1"/>
    <col min="13060" max="13060" width="3.75" style="18" customWidth="1"/>
    <col min="13061" max="13063" width="10.125" style="18" customWidth="1"/>
    <col min="13064" max="13064" width="22" style="18" customWidth="1"/>
    <col min="13065" max="13065" width="5.375" style="18" customWidth="1"/>
    <col min="13066" max="13077" width="6" style="18" customWidth="1"/>
    <col min="13078" max="13078" width="0.25" style="18" customWidth="1"/>
    <col min="13079" max="13082" width="6.375" style="18" customWidth="1"/>
    <col min="13083" max="13083" width="43.375" style="18" customWidth="1"/>
    <col min="13084" max="13084" width="5.25" style="18" customWidth="1"/>
    <col min="13085" max="13085" width="6" style="18" customWidth="1"/>
    <col min="13086" max="13086" width="10.125" style="18"/>
    <col min="13087" max="13098" width="4.75" style="18" customWidth="1"/>
    <col min="13099" max="13099" width="4.25" style="18" customWidth="1"/>
    <col min="13100" max="13314" width="10.125" style="18"/>
    <col min="13315" max="13315" width="1.375" style="18" customWidth="1"/>
    <col min="13316" max="13316" width="3.75" style="18" customWidth="1"/>
    <col min="13317" max="13319" width="10.125" style="18" customWidth="1"/>
    <col min="13320" max="13320" width="22" style="18" customWidth="1"/>
    <col min="13321" max="13321" width="5.375" style="18" customWidth="1"/>
    <col min="13322" max="13333" width="6" style="18" customWidth="1"/>
    <col min="13334" max="13334" width="0.25" style="18" customWidth="1"/>
    <col min="13335" max="13338" width="6.375" style="18" customWidth="1"/>
    <col min="13339" max="13339" width="43.375" style="18" customWidth="1"/>
    <col min="13340" max="13340" width="5.25" style="18" customWidth="1"/>
    <col min="13341" max="13341" width="6" style="18" customWidth="1"/>
    <col min="13342" max="13342" width="10.125" style="18"/>
    <col min="13343" max="13354" width="4.75" style="18" customWidth="1"/>
    <col min="13355" max="13355" width="4.25" style="18" customWidth="1"/>
    <col min="13356" max="13570" width="10.125" style="18"/>
    <col min="13571" max="13571" width="1.375" style="18" customWidth="1"/>
    <col min="13572" max="13572" width="3.75" style="18" customWidth="1"/>
    <col min="13573" max="13575" width="10.125" style="18" customWidth="1"/>
    <col min="13576" max="13576" width="22" style="18" customWidth="1"/>
    <col min="13577" max="13577" width="5.375" style="18" customWidth="1"/>
    <col min="13578" max="13589" width="6" style="18" customWidth="1"/>
    <col min="13590" max="13590" width="0.25" style="18" customWidth="1"/>
    <col min="13591" max="13594" width="6.375" style="18" customWidth="1"/>
    <col min="13595" max="13595" width="43.375" style="18" customWidth="1"/>
    <col min="13596" max="13596" width="5.25" style="18" customWidth="1"/>
    <col min="13597" max="13597" width="6" style="18" customWidth="1"/>
    <col min="13598" max="13598" width="10.125" style="18"/>
    <col min="13599" max="13610" width="4.75" style="18" customWidth="1"/>
    <col min="13611" max="13611" width="4.25" style="18" customWidth="1"/>
    <col min="13612" max="13826" width="10.125" style="18"/>
    <col min="13827" max="13827" width="1.375" style="18" customWidth="1"/>
    <col min="13828" max="13828" width="3.75" style="18" customWidth="1"/>
    <col min="13829" max="13831" width="10.125" style="18" customWidth="1"/>
    <col min="13832" max="13832" width="22" style="18" customWidth="1"/>
    <col min="13833" max="13833" width="5.375" style="18" customWidth="1"/>
    <col min="13834" max="13845" width="6" style="18" customWidth="1"/>
    <col min="13846" max="13846" width="0.25" style="18" customWidth="1"/>
    <col min="13847" max="13850" width="6.375" style="18" customWidth="1"/>
    <col min="13851" max="13851" width="43.375" style="18" customWidth="1"/>
    <col min="13852" max="13852" width="5.25" style="18" customWidth="1"/>
    <col min="13853" max="13853" width="6" style="18" customWidth="1"/>
    <col min="13854" max="13854" width="10.125" style="18"/>
    <col min="13855" max="13866" width="4.75" style="18" customWidth="1"/>
    <col min="13867" max="13867" width="4.25" style="18" customWidth="1"/>
    <col min="13868" max="14082" width="10.125" style="18"/>
    <col min="14083" max="14083" width="1.375" style="18" customWidth="1"/>
    <col min="14084" max="14084" width="3.75" style="18" customWidth="1"/>
    <col min="14085" max="14087" width="10.125" style="18" customWidth="1"/>
    <col min="14088" max="14088" width="22" style="18" customWidth="1"/>
    <col min="14089" max="14089" width="5.375" style="18" customWidth="1"/>
    <col min="14090" max="14101" width="6" style="18" customWidth="1"/>
    <col min="14102" max="14102" width="0.25" style="18" customWidth="1"/>
    <col min="14103" max="14106" width="6.375" style="18" customWidth="1"/>
    <col min="14107" max="14107" width="43.375" style="18" customWidth="1"/>
    <col min="14108" max="14108" width="5.25" style="18" customWidth="1"/>
    <col min="14109" max="14109" width="6" style="18" customWidth="1"/>
    <col min="14110" max="14110" width="10.125" style="18"/>
    <col min="14111" max="14122" width="4.75" style="18" customWidth="1"/>
    <col min="14123" max="14123" width="4.25" style="18" customWidth="1"/>
    <col min="14124" max="14338" width="10.125" style="18"/>
    <col min="14339" max="14339" width="1.375" style="18" customWidth="1"/>
    <col min="14340" max="14340" width="3.75" style="18" customWidth="1"/>
    <col min="14341" max="14343" width="10.125" style="18" customWidth="1"/>
    <col min="14344" max="14344" width="22" style="18" customWidth="1"/>
    <col min="14345" max="14345" width="5.375" style="18" customWidth="1"/>
    <col min="14346" max="14357" width="6" style="18" customWidth="1"/>
    <col min="14358" max="14358" width="0.25" style="18" customWidth="1"/>
    <col min="14359" max="14362" width="6.375" style="18" customWidth="1"/>
    <col min="14363" max="14363" width="43.375" style="18" customWidth="1"/>
    <col min="14364" max="14364" width="5.25" style="18" customWidth="1"/>
    <col min="14365" max="14365" width="6" style="18" customWidth="1"/>
    <col min="14366" max="14366" width="10.125" style="18"/>
    <col min="14367" max="14378" width="4.75" style="18" customWidth="1"/>
    <col min="14379" max="14379" width="4.25" style="18" customWidth="1"/>
    <col min="14380" max="14594" width="10.125" style="18"/>
    <col min="14595" max="14595" width="1.375" style="18" customWidth="1"/>
    <col min="14596" max="14596" width="3.75" style="18" customWidth="1"/>
    <col min="14597" max="14599" width="10.125" style="18" customWidth="1"/>
    <col min="14600" max="14600" width="22" style="18" customWidth="1"/>
    <col min="14601" max="14601" width="5.375" style="18" customWidth="1"/>
    <col min="14602" max="14613" width="6" style="18" customWidth="1"/>
    <col min="14614" max="14614" width="0.25" style="18" customWidth="1"/>
    <col min="14615" max="14618" width="6.375" style="18" customWidth="1"/>
    <col min="14619" max="14619" width="43.375" style="18" customWidth="1"/>
    <col min="14620" max="14620" width="5.25" style="18" customWidth="1"/>
    <col min="14621" max="14621" width="6" style="18" customWidth="1"/>
    <col min="14622" max="14622" width="10.125" style="18"/>
    <col min="14623" max="14634" width="4.75" style="18" customWidth="1"/>
    <col min="14635" max="14635" width="4.25" style="18" customWidth="1"/>
    <col min="14636" max="14850" width="10.125" style="18"/>
    <col min="14851" max="14851" width="1.375" style="18" customWidth="1"/>
    <col min="14852" max="14852" width="3.75" style="18" customWidth="1"/>
    <col min="14853" max="14855" width="10.125" style="18" customWidth="1"/>
    <col min="14856" max="14856" width="22" style="18" customWidth="1"/>
    <col min="14857" max="14857" width="5.375" style="18" customWidth="1"/>
    <col min="14858" max="14869" width="6" style="18" customWidth="1"/>
    <col min="14870" max="14870" width="0.25" style="18" customWidth="1"/>
    <col min="14871" max="14874" width="6.375" style="18" customWidth="1"/>
    <col min="14875" max="14875" width="43.375" style="18" customWidth="1"/>
    <col min="14876" max="14876" width="5.25" style="18" customWidth="1"/>
    <col min="14877" max="14877" width="6" style="18" customWidth="1"/>
    <col min="14878" max="14878" width="10.125" style="18"/>
    <col min="14879" max="14890" width="4.75" style="18" customWidth="1"/>
    <col min="14891" max="14891" width="4.25" style="18" customWidth="1"/>
    <col min="14892" max="15106" width="10.125" style="18"/>
    <col min="15107" max="15107" width="1.375" style="18" customWidth="1"/>
    <col min="15108" max="15108" width="3.75" style="18" customWidth="1"/>
    <col min="15109" max="15111" width="10.125" style="18" customWidth="1"/>
    <col min="15112" max="15112" width="22" style="18" customWidth="1"/>
    <col min="15113" max="15113" width="5.375" style="18" customWidth="1"/>
    <col min="15114" max="15125" width="6" style="18" customWidth="1"/>
    <col min="15126" max="15126" width="0.25" style="18" customWidth="1"/>
    <col min="15127" max="15130" width="6.375" style="18" customWidth="1"/>
    <col min="15131" max="15131" width="43.375" style="18" customWidth="1"/>
    <col min="15132" max="15132" width="5.25" style="18" customWidth="1"/>
    <col min="15133" max="15133" width="6" style="18" customWidth="1"/>
    <col min="15134" max="15134" width="10.125" style="18"/>
    <col min="15135" max="15146" width="4.75" style="18" customWidth="1"/>
    <col min="15147" max="15147" width="4.25" style="18" customWidth="1"/>
    <col min="15148" max="15362" width="10.125" style="18"/>
    <col min="15363" max="15363" width="1.375" style="18" customWidth="1"/>
    <col min="15364" max="15364" width="3.75" style="18" customWidth="1"/>
    <col min="15365" max="15367" width="10.125" style="18" customWidth="1"/>
    <col min="15368" max="15368" width="22" style="18" customWidth="1"/>
    <col min="15369" max="15369" width="5.375" style="18" customWidth="1"/>
    <col min="15370" max="15381" width="6" style="18" customWidth="1"/>
    <col min="15382" max="15382" width="0.25" style="18" customWidth="1"/>
    <col min="15383" max="15386" width="6.375" style="18" customWidth="1"/>
    <col min="15387" max="15387" width="43.375" style="18" customWidth="1"/>
    <col min="15388" max="15388" width="5.25" style="18" customWidth="1"/>
    <col min="15389" max="15389" width="6" style="18" customWidth="1"/>
    <col min="15390" max="15390" width="10.125" style="18"/>
    <col min="15391" max="15402" width="4.75" style="18" customWidth="1"/>
    <col min="15403" max="15403" width="4.25" style="18" customWidth="1"/>
    <col min="15404" max="15618" width="10.125" style="18"/>
    <col min="15619" max="15619" width="1.375" style="18" customWidth="1"/>
    <col min="15620" max="15620" width="3.75" style="18" customWidth="1"/>
    <col min="15621" max="15623" width="10.125" style="18" customWidth="1"/>
    <col min="15624" max="15624" width="22" style="18" customWidth="1"/>
    <col min="15625" max="15625" width="5.375" style="18" customWidth="1"/>
    <col min="15626" max="15637" width="6" style="18" customWidth="1"/>
    <col min="15638" max="15638" width="0.25" style="18" customWidth="1"/>
    <col min="15639" max="15642" width="6.375" style="18" customWidth="1"/>
    <col min="15643" max="15643" width="43.375" style="18" customWidth="1"/>
    <col min="15644" max="15644" width="5.25" style="18" customWidth="1"/>
    <col min="15645" max="15645" width="6" style="18" customWidth="1"/>
    <col min="15646" max="15646" width="10.125" style="18"/>
    <col min="15647" max="15658" width="4.75" style="18" customWidth="1"/>
    <col min="15659" max="15659" width="4.25" style="18" customWidth="1"/>
    <col min="15660" max="15874" width="10.125" style="18"/>
    <col min="15875" max="15875" width="1.375" style="18" customWidth="1"/>
    <col min="15876" max="15876" width="3.75" style="18" customWidth="1"/>
    <col min="15877" max="15879" width="10.125" style="18" customWidth="1"/>
    <col min="15880" max="15880" width="22" style="18" customWidth="1"/>
    <col min="15881" max="15881" width="5.375" style="18" customWidth="1"/>
    <col min="15882" max="15893" width="6" style="18" customWidth="1"/>
    <col min="15894" max="15894" width="0.25" style="18" customWidth="1"/>
    <col min="15895" max="15898" width="6.375" style="18" customWidth="1"/>
    <col min="15899" max="15899" width="43.375" style="18" customWidth="1"/>
    <col min="15900" max="15900" width="5.25" style="18" customWidth="1"/>
    <col min="15901" max="15901" width="6" style="18" customWidth="1"/>
    <col min="15902" max="15902" width="10.125" style="18"/>
    <col min="15903" max="15914" width="4.75" style="18" customWidth="1"/>
    <col min="15915" max="15915" width="4.25" style="18" customWidth="1"/>
    <col min="15916" max="16130" width="10.125" style="18"/>
    <col min="16131" max="16131" width="1.375" style="18" customWidth="1"/>
    <col min="16132" max="16132" width="3.75" style="18" customWidth="1"/>
    <col min="16133" max="16135" width="10.125" style="18" customWidth="1"/>
    <col min="16136" max="16136" width="22" style="18" customWidth="1"/>
    <col min="16137" max="16137" width="5.375" style="18" customWidth="1"/>
    <col min="16138" max="16149" width="6" style="18" customWidth="1"/>
    <col min="16150" max="16150" width="0.25" style="18" customWidth="1"/>
    <col min="16151" max="16154" width="6.375" style="18" customWidth="1"/>
    <col min="16155" max="16155" width="43.375" style="18" customWidth="1"/>
    <col min="16156" max="16156" width="5.25" style="18" customWidth="1"/>
    <col min="16157" max="16157" width="6" style="18" customWidth="1"/>
    <col min="16158" max="16158" width="10.125" style="18"/>
    <col min="16159" max="16170" width="4.75" style="18" customWidth="1"/>
    <col min="16171" max="16171" width="4.25" style="18" customWidth="1"/>
    <col min="16172" max="16384" width="10.125" style="18"/>
  </cols>
  <sheetData>
    <row r="1" spans="1:39" s="8" customFormat="1" ht="6" customHeight="1" x14ac:dyDescent="0.2"/>
    <row r="2" spans="1:39" s="8" customFormat="1" ht="1.5" customHeight="1" x14ac:dyDescent="0.2"/>
    <row r="3" spans="1:39" s="252" customFormat="1" ht="18" x14ac:dyDescent="0.2">
      <c r="A3" s="251"/>
      <c r="B3" s="281" t="s">
        <v>85</v>
      </c>
      <c r="C3" s="257"/>
      <c r="D3" s="257"/>
      <c r="E3" s="256"/>
      <c r="F3" s="256"/>
      <c r="G3" s="256"/>
      <c r="H3" s="257"/>
      <c r="I3" s="257"/>
      <c r="J3" s="258"/>
      <c r="K3" s="258"/>
      <c r="L3" s="258"/>
      <c r="M3" s="258"/>
      <c r="N3" s="258"/>
      <c r="O3" s="258"/>
      <c r="P3" s="258"/>
      <c r="Q3" s="258"/>
      <c r="R3" s="258"/>
      <c r="T3" s="282"/>
      <c r="U3" s="259"/>
      <c r="X3" s="255"/>
    </row>
    <row r="4" spans="1:39" s="11" customFormat="1" ht="1.35" customHeight="1" x14ac:dyDescent="0.2">
      <c r="A4" s="9"/>
      <c r="U4" s="13"/>
      <c r="V4" s="14"/>
      <c r="W4" s="10"/>
      <c r="X4" s="12"/>
    </row>
    <row r="5" spans="1:39" s="446" customFormat="1" ht="18.399999999999999" customHeight="1" x14ac:dyDescent="0.2">
      <c r="A5" s="444"/>
      <c r="B5" s="625" t="str">
        <f ca="1">Info!K2</f>
        <v/>
      </c>
      <c r="C5" s="441"/>
      <c r="D5" s="445"/>
      <c r="F5" s="439"/>
      <c r="G5" s="439"/>
      <c r="H5" s="439"/>
      <c r="I5" s="439"/>
      <c r="J5" s="439"/>
      <c r="K5" s="439"/>
      <c r="L5" s="439"/>
      <c r="M5" s="439"/>
      <c r="N5" s="439"/>
      <c r="O5" s="439"/>
      <c r="P5" s="439"/>
      <c r="Q5" s="439"/>
      <c r="R5" s="439"/>
      <c r="T5" s="447"/>
      <c r="U5" s="448"/>
      <c r="X5" s="449"/>
    </row>
    <row r="6" spans="1:39" s="11" customFormat="1" ht="37.35" customHeight="1" x14ac:dyDescent="0.2">
      <c r="A6" s="9"/>
      <c r="U6" s="13"/>
      <c r="V6" s="14"/>
      <c r="W6" s="10"/>
      <c r="X6" s="12"/>
    </row>
    <row r="7" spans="1:39" s="260" customFormat="1" ht="14.25" customHeight="1" x14ac:dyDescent="0.25">
      <c r="B7" s="261" t="s">
        <v>53</v>
      </c>
      <c r="Q7" s="440" t="s">
        <v>223</v>
      </c>
      <c r="S7" s="661">
        <v>42984</v>
      </c>
      <c r="T7" s="662"/>
      <c r="W7" s="328" t="s">
        <v>101</v>
      </c>
    </row>
    <row r="8" spans="1:39" s="15" customFormat="1" ht="15" customHeight="1" x14ac:dyDescent="0.25">
      <c r="B8" s="16"/>
      <c r="P8" s="17"/>
      <c r="W8" s="18"/>
      <c r="X8" s="18"/>
      <c r="Y8" s="18"/>
      <c r="Z8" s="18"/>
    </row>
    <row r="9" spans="1:39" s="15" customFormat="1" ht="15.75" x14ac:dyDescent="0.3">
      <c r="A9" s="18"/>
      <c r="B9" s="283" t="s">
        <v>252</v>
      </c>
      <c r="C9" s="284"/>
      <c r="D9" s="284"/>
      <c r="E9" s="284"/>
      <c r="F9" s="284"/>
      <c r="G9" s="284"/>
      <c r="H9" s="284"/>
      <c r="I9" s="522" t="s">
        <v>239</v>
      </c>
      <c r="J9" s="35"/>
      <c r="K9" s="284"/>
      <c r="L9" s="284"/>
      <c r="M9" s="286" t="s">
        <v>51</v>
      </c>
      <c r="N9" s="287"/>
      <c r="O9" s="288" t="s">
        <v>49</v>
      </c>
      <c r="P9" s="289" t="s">
        <v>50</v>
      </c>
      <c r="Q9" s="289"/>
      <c r="R9" s="34"/>
      <c r="S9" s="285" t="s">
        <v>98</v>
      </c>
      <c r="T9" s="290"/>
      <c r="U9" s="18"/>
      <c r="V9" s="18"/>
    </row>
    <row r="10" spans="1:39" s="15" customFormat="1" ht="14.25" customHeight="1" x14ac:dyDescent="0.25">
      <c r="A10" s="18"/>
      <c r="B10" s="315" t="s">
        <v>111</v>
      </c>
      <c r="C10" s="663" t="s">
        <v>112</v>
      </c>
      <c r="D10" s="663"/>
      <c r="E10" s="663"/>
      <c r="F10" s="663"/>
      <c r="G10" s="663"/>
      <c r="H10" s="663"/>
      <c r="I10" s="523"/>
      <c r="J10" s="20"/>
      <c r="K10" s="20"/>
      <c r="L10" s="19" t="s">
        <v>1</v>
      </c>
      <c r="M10" s="23" t="s">
        <v>40</v>
      </c>
      <c r="N10" s="23" t="s">
        <v>25</v>
      </c>
      <c r="O10" s="23" t="s">
        <v>27</v>
      </c>
      <c r="P10" s="128" t="s">
        <v>25</v>
      </c>
      <c r="Q10" s="128" t="s">
        <v>26</v>
      </c>
      <c r="R10" s="24"/>
      <c r="S10" s="23" t="s">
        <v>25</v>
      </c>
      <c r="T10" s="291" t="s">
        <v>40</v>
      </c>
      <c r="U10" s="18"/>
      <c r="V10" s="18"/>
      <c r="W10" s="18"/>
      <c r="Y10" s="18"/>
      <c r="Z10" s="18" t="s">
        <v>77</v>
      </c>
    </row>
    <row r="11" spans="1:39" s="64" customFormat="1" ht="14.25" customHeight="1" x14ac:dyDescent="0.3">
      <c r="A11" s="18"/>
      <c r="B11" s="578"/>
      <c r="C11" s="85"/>
      <c r="D11" s="85"/>
      <c r="E11" s="85"/>
      <c r="F11" s="85"/>
      <c r="G11" s="85"/>
      <c r="I11" s="579" t="str">
        <f>C40</f>
        <v>Hauptfrucht (HFr)</v>
      </c>
      <c r="J11" s="24"/>
      <c r="K11" s="8"/>
      <c r="L11" s="580" t="s">
        <v>3</v>
      </c>
      <c r="M11" s="576" t="s">
        <v>5</v>
      </c>
      <c r="N11" s="576" t="s">
        <v>5</v>
      </c>
      <c r="O11" s="576" t="s">
        <v>0</v>
      </c>
      <c r="P11" s="581" t="s">
        <v>5</v>
      </c>
      <c r="Q11" s="581" t="s">
        <v>4</v>
      </c>
      <c r="R11" s="24"/>
      <c r="S11" s="576" t="s">
        <v>269</v>
      </c>
      <c r="T11" s="582" t="s">
        <v>269</v>
      </c>
      <c r="U11" s="18"/>
      <c r="V11" s="18"/>
      <c r="W11" s="557" t="s">
        <v>67</v>
      </c>
      <c r="Y11" s="18"/>
      <c r="Z11" s="650" t="s">
        <v>370</v>
      </c>
      <c r="AA11" s="650"/>
      <c r="AB11" s="650"/>
      <c r="AC11" s="650"/>
      <c r="AD11" s="650"/>
      <c r="AE11" s="650"/>
      <c r="AF11" s="650"/>
      <c r="AG11" s="650"/>
      <c r="AH11" s="650"/>
      <c r="AI11" s="650"/>
      <c r="AJ11" s="650"/>
      <c r="AK11" s="650"/>
      <c r="AL11" s="650"/>
      <c r="AM11" s="650"/>
    </row>
    <row r="12" spans="1:39" s="64" customFormat="1" ht="14.25" customHeight="1" x14ac:dyDescent="0.35">
      <c r="A12" s="18"/>
      <c r="B12" s="577" t="s">
        <v>80</v>
      </c>
      <c r="C12" s="21"/>
      <c r="D12" s="21"/>
      <c r="E12" s="21"/>
      <c r="F12" s="22"/>
      <c r="G12" s="22" t="s">
        <v>33</v>
      </c>
      <c r="H12" s="587">
        <v>3.3</v>
      </c>
      <c r="I12" s="643" t="str">
        <f t="shared" ref="I12:I24" si="0">C42</f>
        <v>sonstiges Wintergetreide</v>
      </c>
      <c r="J12" s="644"/>
      <c r="K12" s="644"/>
      <c r="L12" s="595">
        <v>88</v>
      </c>
      <c r="M12" s="596">
        <v>78</v>
      </c>
      <c r="N12" s="596">
        <v>185</v>
      </c>
      <c r="O12" s="597">
        <v>0.8</v>
      </c>
      <c r="P12" s="138">
        <f>N12*O12</f>
        <v>148</v>
      </c>
      <c r="Q12" s="138">
        <f>IF($H$14=0,"",P12/$H$14)</f>
        <v>74.747474747474755</v>
      </c>
      <c r="R12" s="294"/>
      <c r="S12" s="602">
        <v>2.5099999999999998</v>
      </c>
      <c r="T12" s="603">
        <v>1.04</v>
      </c>
      <c r="U12" s="18"/>
      <c r="V12" s="18"/>
      <c r="W12" s="557" t="s">
        <v>82</v>
      </c>
      <c r="Y12" s="18"/>
      <c r="Z12" s="649" t="s">
        <v>377</v>
      </c>
      <c r="AA12" s="649"/>
      <c r="AB12" s="649"/>
      <c r="AC12" s="649"/>
      <c r="AD12" s="649"/>
      <c r="AE12" s="649"/>
      <c r="AF12" s="649"/>
      <c r="AG12" s="649"/>
      <c r="AH12" s="649"/>
      <c r="AI12" s="649"/>
      <c r="AJ12" s="649"/>
      <c r="AK12" s="649"/>
      <c r="AL12" s="649"/>
      <c r="AM12" s="649"/>
    </row>
    <row r="13" spans="1:39" s="15" customFormat="1" ht="14.25" customHeight="1" x14ac:dyDescent="0.2">
      <c r="A13" s="18"/>
      <c r="B13" s="37"/>
      <c r="C13" s="524"/>
      <c r="D13" s="524"/>
      <c r="E13" s="524"/>
      <c r="F13" s="524"/>
      <c r="G13" s="25" t="s">
        <v>0</v>
      </c>
      <c r="H13" s="588">
        <v>0.6</v>
      </c>
      <c r="I13" s="643" t="str">
        <f t="shared" si="0"/>
        <v>Wintergerste n. Getreide</v>
      </c>
      <c r="J13" s="644"/>
      <c r="K13" s="644"/>
      <c r="L13" s="598">
        <v>76</v>
      </c>
      <c r="M13" s="596">
        <v>66</v>
      </c>
      <c r="N13" s="596">
        <v>153</v>
      </c>
      <c r="O13" s="597">
        <v>0.8</v>
      </c>
      <c r="P13" s="138">
        <f t="shared" ref="P13:P24" si="1">N13*O13</f>
        <v>122.4</v>
      </c>
      <c r="Q13" s="138">
        <f t="shared" ref="Q13:Q24" si="2">IF($H$14=0,"",P13/$H$14)</f>
        <v>61.818181818181827</v>
      </c>
      <c r="R13" s="294"/>
      <c r="S13" s="602">
        <v>2</v>
      </c>
      <c r="T13" s="603">
        <v>1.01</v>
      </c>
      <c r="U13" s="18"/>
      <c r="V13" s="18"/>
      <c r="W13" s="558"/>
      <c r="X13" s="558"/>
      <c r="Y13" s="558"/>
      <c r="Z13" s="649"/>
      <c r="AA13" s="649"/>
      <c r="AB13" s="649"/>
      <c r="AC13" s="649"/>
      <c r="AD13" s="649"/>
      <c r="AE13" s="649"/>
      <c r="AF13" s="649"/>
      <c r="AG13" s="649"/>
      <c r="AH13" s="649"/>
      <c r="AI13" s="649"/>
      <c r="AJ13" s="649"/>
      <c r="AK13" s="649"/>
      <c r="AL13" s="649"/>
      <c r="AM13" s="649"/>
    </row>
    <row r="14" spans="1:39" s="15" customFormat="1" ht="14.25" customHeight="1" x14ac:dyDescent="0.2">
      <c r="A14" s="18"/>
      <c r="B14" s="292" t="s">
        <v>73</v>
      </c>
      <c r="C14" s="26"/>
      <c r="D14" s="26"/>
      <c r="E14" s="26"/>
      <c r="F14" s="26"/>
      <c r="G14" s="293" t="s">
        <v>33</v>
      </c>
      <c r="H14" s="131">
        <f>H12*H13</f>
        <v>1.9799999999999998</v>
      </c>
      <c r="I14" s="643" t="str">
        <f t="shared" si="0"/>
        <v>Winterraps n. Getreide</v>
      </c>
      <c r="J14" s="644"/>
      <c r="K14" s="644"/>
      <c r="L14" s="598">
        <v>42</v>
      </c>
      <c r="M14" s="596">
        <v>87</v>
      </c>
      <c r="N14" s="596">
        <v>181</v>
      </c>
      <c r="O14" s="597">
        <v>0.8</v>
      </c>
      <c r="P14" s="138">
        <f t="shared" si="1"/>
        <v>144.80000000000001</v>
      </c>
      <c r="Q14" s="138">
        <f t="shared" si="2"/>
        <v>73.131313131313149</v>
      </c>
      <c r="R14" s="294"/>
      <c r="S14" s="602">
        <v>4.54</v>
      </c>
      <c r="T14" s="603">
        <v>2.48</v>
      </c>
      <c r="U14" s="18"/>
      <c r="V14" s="18"/>
      <c r="W14" s="42" t="s">
        <v>64</v>
      </c>
      <c r="X14" s="558"/>
      <c r="Y14" s="42"/>
      <c r="Z14" s="651" t="s">
        <v>71</v>
      </c>
      <c r="AA14" s="651"/>
      <c r="AB14" s="651"/>
      <c r="AC14" s="651"/>
      <c r="AD14" s="651"/>
      <c r="AE14" s="651"/>
      <c r="AF14" s="651"/>
      <c r="AG14" s="651"/>
      <c r="AH14" s="651"/>
      <c r="AI14" s="651"/>
      <c r="AJ14" s="651"/>
      <c r="AK14" s="651"/>
      <c r="AL14" s="651"/>
      <c r="AM14" s="651"/>
    </row>
    <row r="15" spans="1:39" s="64" customFormat="1" ht="14.25" customHeight="1" x14ac:dyDescent="0.3">
      <c r="A15" s="18"/>
      <c r="B15" s="297" t="s">
        <v>37</v>
      </c>
      <c r="C15" s="8"/>
      <c r="D15" s="8"/>
      <c r="E15" s="8"/>
      <c r="F15" s="24"/>
      <c r="G15" s="25" t="s">
        <v>33</v>
      </c>
      <c r="H15" s="589">
        <v>2.2999999999999998</v>
      </c>
      <c r="I15" s="643" t="str">
        <f t="shared" si="0"/>
        <v>Mais</v>
      </c>
      <c r="J15" s="644"/>
      <c r="K15" s="644"/>
      <c r="L15" s="595">
        <v>450</v>
      </c>
      <c r="M15" s="596">
        <v>95</v>
      </c>
      <c r="N15" s="596">
        <v>150</v>
      </c>
      <c r="O15" s="597">
        <v>1</v>
      </c>
      <c r="P15" s="138">
        <f t="shared" si="1"/>
        <v>150</v>
      </c>
      <c r="Q15" s="138">
        <f t="shared" si="2"/>
        <v>75.757575757575765</v>
      </c>
      <c r="R15" s="294"/>
      <c r="S15" s="602">
        <v>0.45</v>
      </c>
      <c r="T15" s="603">
        <v>0.19</v>
      </c>
      <c r="U15" s="18"/>
      <c r="V15" s="18"/>
      <c r="W15" s="42" t="s">
        <v>68</v>
      </c>
      <c r="Y15" s="18"/>
      <c r="Z15" s="650" t="s">
        <v>72</v>
      </c>
      <c r="AA15" s="650"/>
      <c r="AB15" s="650"/>
      <c r="AC15" s="650"/>
      <c r="AD15" s="650"/>
      <c r="AE15" s="650"/>
      <c r="AF15" s="650"/>
      <c r="AG15" s="650"/>
      <c r="AH15" s="650"/>
      <c r="AI15" s="650"/>
      <c r="AJ15" s="650"/>
      <c r="AK15" s="650"/>
      <c r="AL15" s="650"/>
      <c r="AM15" s="650"/>
    </row>
    <row r="16" spans="1:39" s="64" customFormat="1" ht="14.25" customHeight="1" x14ac:dyDescent="0.3">
      <c r="A16" s="18"/>
      <c r="B16" s="298" t="s">
        <v>38</v>
      </c>
      <c r="C16" s="8"/>
      <c r="D16" s="8"/>
      <c r="E16" s="8"/>
      <c r="F16" s="24"/>
      <c r="G16" s="25" t="s">
        <v>4</v>
      </c>
      <c r="H16" s="132">
        <f>IF(H15="","",IF((60/H12)&lt;30/H15,60/H12,30/H15))</f>
        <v>13.043478260869566</v>
      </c>
      <c r="I16" s="643" t="str">
        <f t="shared" si="0"/>
        <v>Mais mit Vorfrucht</v>
      </c>
      <c r="J16" s="644"/>
      <c r="K16" s="644"/>
      <c r="L16" s="595">
        <v>300</v>
      </c>
      <c r="M16" s="596">
        <v>20</v>
      </c>
      <c r="N16" s="596">
        <v>50</v>
      </c>
      <c r="O16" s="597">
        <v>1</v>
      </c>
      <c r="P16" s="138">
        <f t="shared" si="1"/>
        <v>50</v>
      </c>
      <c r="Q16" s="138">
        <f t="shared" si="2"/>
        <v>25.252525252525256</v>
      </c>
      <c r="R16" s="294"/>
      <c r="S16" s="602">
        <v>0.45</v>
      </c>
      <c r="T16" s="603">
        <v>0.19</v>
      </c>
      <c r="U16" s="18"/>
      <c r="V16" s="18"/>
      <c r="W16" s="42" t="s">
        <v>69</v>
      </c>
      <c r="Y16" s="18"/>
      <c r="Z16" s="652" t="s">
        <v>81</v>
      </c>
      <c r="AA16" s="652"/>
      <c r="AB16" s="652"/>
      <c r="AC16" s="652"/>
      <c r="AD16" s="652"/>
      <c r="AE16" s="652"/>
      <c r="AF16" s="652"/>
      <c r="AG16" s="652"/>
      <c r="AH16" s="652"/>
      <c r="AI16" s="652"/>
      <c r="AJ16" s="652"/>
      <c r="AK16" s="652"/>
      <c r="AL16" s="652"/>
      <c r="AM16" s="652"/>
    </row>
    <row r="17" spans="1:39" s="64" customFormat="1" ht="14.25" customHeight="1" x14ac:dyDescent="0.3">
      <c r="A17" s="18"/>
      <c r="B17" s="37"/>
      <c r="C17" s="524"/>
      <c r="D17" s="524"/>
      <c r="E17" s="524"/>
      <c r="F17" s="524"/>
      <c r="G17" s="25" t="s">
        <v>0</v>
      </c>
      <c r="H17" s="590">
        <v>0.125</v>
      </c>
      <c r="I17" s="643" t="str">
        <f t="shared" si="0"/>
        <v>Sommergetreide</v>
      </c>
      <c r="J17" s="644"/>
      <c r="K17" s="644"/>
      <c r="L17" s="595">
        <v>56</v>
      </c>
      <c r="M17" s="596">
        <v>57</v>
      </c>
      <c r="N17" s="596">
        <v>110</v>
      </c>
      <c r="O17" s="597">
        <v>0.8</v>
      </c>
      <c r="P17" s="138">
        <f t="shared" si="1"/>
        <v>88</v>
      </c>
      <c r="Q17" s="138">
        <f t="shared" si="2"/>
        <v>44.44444444444445</v>
      </c>
      <c r="R17" s="294"/>
      <c r="S17" s="602">
        <v>2.0499999999999998</v>
      </c>
      <c r="T17" s="603">
        <v>1.04</v>
      </c>
      <c r="U17" s="18"/>
      <c r="V17" s="18"/>
      <c r="W17" s="42" t="s">
        <v>70</v>
      </c>
      <c r="Y17" s="18"/>
      <c r="Z17" s="628" t="s">
        <v>371</v>
      </c>
      <c r="AA17" s="628"/>
      <c r="AB17" s="628"/>
      <c r="AC17" s="628"/>
      <c r="AD17" s="628"/>
      <c r="AE17" s="628"/>
      <c r="AF17" s="628"/>
      <c r="AG17" s="628"/>
      <c r="AH17" s="628"/>
      <c r="AI17" s="628"/>
      <c r="AJ17" s="628"/>
      <c r="AK17" s="628"/>
      <c r="AL17" s="628"/>
      <c r="AM17" s="628"/>
    </row>
    <row r="18" spans="1:39" s="64" customFormat="1" ht="14.25" customHeight="1" x14ac:dyDescent="0.3">
      <c r="A18" s="18"/>
      <c r="B18" s="297" t="s">
        <v>36</v>
      </c>
      <c r="C18" s="8"/>
      <c r="D18" s="8"/>
      <c r="E18" s="8"/>
      <c r="F18" s="8"/>
      <c r="G18" s="25" t="s">
        <v>33</v>
      </c>
      <c r="H18" s="591">
        <v>2</v>
      </c>
      <c r="I18" s="643" t="str">
        <f t="shared" si="0"/>
        <v>Rüben</v>
      </c>
      <c r="J18" s="644"/>
      <c r="K18" s="644"/>
      <c r="L18" s="595">
        <v>600</v>
      </c>
      <c r="M18" s="596">
        <v>95</v>
      </c>
      <c r="N18" s="596">
        <v>120</v>
      </c>
      <c r="O18" s="597">
        <v>0.8</v>
      </c>
      <c r="P18" s="138">
        <f t="shared" si="1"/>
        <v>96</v>
      </c>
      <c r="Q18" s="138">
        <f t="shared" si="2"/>
        <v>48.484848484848492</v>
      </c>
      <c r="R18" s="294"/>
      <c r="S18" s="602">
        <v>0.18</v>
      </c>
      <c r="T18" s="603">
        <v>0.1</v>
      </c>
      <c r="U18" s="18"/>
      <c r="V18" s="18"/>
      <c r="W18" s="42" t="s">
        <v>100</v>
      </c>
      <c r="Y18" s="18"/>
      <c r="Z18" s="628" t="s">
        <v>372</v>
      </c>
      <c r="AA18" s="628"/>
      <c r="AB18" s="628"/>
      <c r="AC18" s="628"/>
      <c r="AD18" s="628"/>
      <c r="AE18" s="628"/>
      <c r="AF18" s="628"/>
      <c r="AG18" s="628"/>
      <c r="AH18" s="628"/>
      <c r="AI18" s="628"/>
      <c r="AJ18" s="628"/>
      <c r="AK18" s="628"/>
      <c r="AL18" s="628"/>
      <c r="AM18" s="628"/>
    </row>
    <row r="19" spans="1:39" s="64" customFormat="1" ht="14.25" customHeight="1" x14ac:dyDescent="0.2">
      <c r="A19" s="18"/>
      <c r="B19" s="299" t="s">
        <v>263</v>
      </c>
      <c r="C19" s="583"/>
      <c r="D19" s="583"/>
      <c r="E19" s="583"/>
      <c r="F19" s="267"/>
      <c r="G19" s="268" t="s">
        <v>83</v>
      </c>
      <c r="H19" s="592">
        <v>3500</v>
      </c>
      <c r="I19" s="643" t="str">
        <f t="shared" si="0"/>
        <v>Kartoffeln</v>
      </c>
      <c r="J19" s="644"/>
      <c r="K19" s="644"/>
      <c r="L19" s="595">
        <v>450</v>
      </c>
      <c r="M19" s="596">
        <v>60</v>
      </c>
      <c r="N19" s="596">
        <v>120</v>
      </c>
      <c r="O19" s="597">
        <v>0.8</v>
      </c>
      <c r="P19" s="138">
        <f t="shared" si="1"/>
        <v>96</v>
      </c>
      <c r="Q19" s="138">
        <f t="shared" si="2"/>
        <v>48.484848484848492</v>
      </c>
      <c r="R19" s="294"/>
      <c r="S19" s="602">
        <v>0.35</v>
      </c>
      <c r="T19" s="603">
        <v>0.14000000000000001</v>
      </c>
      <c r="U19" s="18"/>
      <c r="V19" s="18"/>
      <c r="W19" s="42" t="s">
        <v>385</v>
      </c>
      <c r="Z19" s="78" t="s">
        <v>386</v>
      </c>
      <c r="AA19" s="18"/>
    </row>
    <row r="20" spans="1:39" s="64" customFormat="1" ht="14.25" customHeight="1" x14ac:dyDescent="0.2">
      <c r="A20" s="18"/>
      <c r="B20" s="298" t="s">
        <v>264</v>
      </c>
      <c r="C20" s="24"/>
      <c r="D20" s="24"/>
      <c r="E20" s="24"/>
      <c r="F20" s="24"/>
      <c r="G20" s="25" t="s">
        <v>78</v>
      </c>
      <c r="H20" s="133">
        <f>H19/12</f>
        <v>291.66666666666669</v>
      </c>
      <c r="I20" s="643" t="str">
        <f t="shared" si="0"/>
        <v>Feldfutter</v>
      </c>
      <c r="J20" s="644"/>
      <c r="K20" s="644"/>
      <c r="L20" s="595">
        <v>120</v>
      </c>
      <c r="M20" s="596">
        <v>100</v>
      </c>
      <c r="N20" s="596">
        <v>250</v>
      </c>
      <c r="O20" s="597">
        <v>1</v>
      </c>
      <c r="P20" s="138">
        <f t="shared" si="1"/>
        <v>250</v>
      </c>
      <c r="Q20" s="138">
        <f t="shared" si="2"/>
        <v>126.26262626262628</v>
      </c>
      <c r="R20" s="294"/>
      <c r="S20" s="602">
        <v>3.125</v>
      </c>
      <c r="T20" s="603">
        <v>0.875</v>
      </c>
      <c r="U20" s="18"/>
      <c r="V20" s="18"/>
      <c r="W20" s="42"/>
      <c r="Z20" s="78"/>
      <c r="AA20" s="18"/>
    </row>
    <row r="21" spans="1:39" s="64" customFormat="1" ht="14.25" customHeight="1" x14ac:dyDescent="0.2">
      <c r="A21" s="18"/>
      <c r="B21" s="300" t="s">
        <v>28</v>
      </c>
      <c r="C21" s="8"/>
      <c r="D21" s="8"/>
      <c r="E21" s="28"/>
      <c r="F21" s="24"/>
      <c r="G21" s="25" t="s">
        <v>6</v>
      </c>
      <c r="H21" s="593">
        <v>1750</v>
      </c>
      <c r="I21" s="643" t="str">
        <f t="shared" si="0"/>
        <v>Zwischenfrucht (ZWF)</v>
      </c>
      <c r="J21" s="644"/>
      <c r="K21" s="644"/>
      <c r="L21" s="595"/>
      <c r="M21" s="596">
        <v>14</v>
      </c>
      <c r="N21" s="596">
        <v>60</v>
      </c>
      <c r="O21" s="597">
        <v>1</v>
      </c>
      <c r="P21" s="138">
        <f t="shared" si="1"/>
        <v>60</v>
      </c>
      <c r="Q21" s="138">
        <f t="shared" si="2"/>
        <v>30.303030303030308</v>
      </c>
      <c r="R21" s="294"/>
      <c r="S21" s="602"/>
      <c r="T21" s="603"/>
      <c r="U21" s="18"/>
      <c r="V21" s="18"/>
      <c r="AA21" s="18"/>
    </row>
    <row r="22" spans="1:39" s="64" customFormat="1" ht="14.25" customHeight="1" x14ac:dyDescent="0.2">
      <c r="A22" s="18"/>
      <c r="B22" s="578"/>
      <c r="C22" s="85"/>
      <c r="D22" s="85"/>
      <c r="E22" s="85"/>
      <c r="F22" s="85"/>
      <c r="G22" s="85"/>
      <c r="I22" s="643" t="str">
        <f t="shared" si="0"/>
        <v>Zweitfrucht (ZFr)</v>
      </c>
      <c r="J22" s="644"/>
      <c r="K22" s="644"/>
      <c r="L22" s="595">
        <v>200</v>
      </c>
      <c r="M22" s="596">
        <v>40</v>
      </c>
      <c r="N22" s="596">
        <v>110</v>
      </c>
      <c r="O22" s="597">
        <v>1</v>
      </c>
      <c r="P22" s="138">
        <f t="shared" si="1"/>
        <v>110</v>
      </c>
      <c r="Q22" s="138">
        <f t="shared" si="2"/>
        <v>55.555555555555564</v>
      </c>
      <c r="R22" s="294"/>
      <c r="S22" s="602">
        <v>0.39</v>
      </c>
      <c r="T22" s="603">
        <v>0.21</v>
      </c>
      <c r="U22" s="18"/>
      <c r="V22" s="18"/>
      <c r="AA22" s="18"/>
    </row>
    <row r="23" spans="1:39" s="64" customFormat="1" ht="14.25" customHeight="1" x14ac:dyDescent="0.2">
      <c r="A23" s="18"/>
      <c r="B23" s="297" t="s">
        <v>29</v>
      </c>
      <c r="C23" s="24"/>
      <c r="D23" s="24"/>
      <c r="E23" s="24"/>
      <c r="F23" s="594">
        <v>6</v>
      </c>
      <c r="G23" s="25" t="s">
        <v>6</v>
      </c>
      <c r="H23" s="134">
        <f>H19/12*F23</f>
        <v>1750</v>
      </c>
      <c r="I23" s="643" t="str">
        <f t="shared" si="0"/>
        <v>Grünland intensiv</v>
      </c>
      <c r="J23" s="644"/>
      <c r="K23" s="644"/>
      <c r="L23" s="595">
        <v>120</v>
      </c>
      <c r="M23" s="596">
        <v>100</v>
      </c>
      <c r="N23" s="596">
        <v>250</v>
      </c>
      <c r="O23" s="597">
        <v>1</v>
      </c>
      <c r="P23" s="138">
        <f t="shared" si="1"/>
        <v>250</v>
      </c>
      <c r="Q23" s="138">
        <f t="shared" si="2"/>
        <v>126.26262626262628</v>
      </c>
      <c r="R23" s="294"/>
      <c r="S23" s="602">
        <v>2.8</v>
      </c>
      <c r="T23" s="603">
        <v>1.1000000000000001</v>
      </c>
      <c r="U23" s="18"/>
      <c r="V23" s="18"/>
      <c r="AA23" s="18"/>
    </row>
    <row r="24" spans="1:39" s="64" customFormat="1" ht="14.25" customHeight="1" x14ac:dyDescent="0.2">
      <c r="A24" s="18"/>
      <c r="B24" s="301" t="s">
        <v>265</v>
      </c>
      <c r="C24" s="116"/>
      <c r="D24" s="116"/>
      <c r="E24" s="116"/>
      <c r="F24" s="302"/>
      <c r="G24" s="115" t="s">
        <v>6</v>
      </c>
      <c r="H24" s="593">
        <v>300</v>
      </c>
      <c r="I24" s="654" t="str">
        <f t="shared" si="0"/>
        <v>Grünland extensiv</v>
      </c>
      <c r="J24" s="655"/>
      <c r="K24" s="655"/>
      <c r="L24" s="599">
        <v>55</v>
      </c>
      <c r="M24" s="600">
        <v>35</v>
      </c>
      <c r="N24" s="600">
        <v>45</v>
      </c>
      <c r="O24" s="601">
        <v>1</v>
      </c>
      <c r="P24" s="305">
        <f t="shared" si="1"/>
        <v>45</v>
      </c>
      <c r="Q24" s="305">
        <f t="shared" si="2"/>
        <v>22.72727272727273</v>
      </c>
      <c r="R24" s="306"/>
      <c r="S24" s="604">
        <v>1.82</v>
      </c>
      <c r="T24" s="605">
        <v>0.7</v>
      </c>
      <c r="U24" s="18"/>
      <c r="V24" s="18"/>
      <c r="AA24" s="18"/>
    </row>
    <row r="25" spans="1:39" s="15" customFormat="1" ht="13.7" x14ac:dyDescent="0.2">
      <c r="A25" s="18"/>
      <c r="B25" s="18"/>
      <c r="C25" s="18"/>
      <c r="D25" s="18"/>
      <c r="E25" s="18"/>
      <c r="F25" s="18"/>
      <c r="G25" s="18"/>
      <c r="H25" s="18"/>
      <c r="I25" s="18"/>
      <c r="L25" s="18"/>
      <c r="M25" s="18"/>
      <c r="N25" s="18"/>
      <c r="O25" s="18"/>
      <c r="P25" s="18"/>
      <c r="Q25" s="18"/>
      <c r="R25" s="18"/>
      <c r="S25" s="18"/>
      <c r="V25" s="18"/>
      <c r="Z25" s="18"/>
      <c r="AA25" s="18"/>
    </row>
    <row r="26" spans="1:39" s="260" customFormat="1" ht="15" x14ac:dyDescent="0.2">
      <c r="B26" s="262" t="s">
        <v>261</v>
      </c>
      <c r="S26" s="645">
        <f>S7</f>
        <v>42984</v>
      </c>
      <c r="T26" s="645"/>
      <c r="W26" s="263"/>
      <c r="X26" s="264"/>
      <c r="Y26" s="264"/>
      <c r="Z26" s="264"/>
      <c r="AA26" s="264"/>
    </row>
    <row r="27" spans="1:39" s="12" customFormat="1" ht="15" x14ac:dyDescent="0.2">
      <c r="B27" s="30"/>
      <c r="W27" s="31"/>
      <c r="X27" s="32"/>
      <c r="Y27" s="32"/>
      <c r="Z27" s="32"/>
      <c r="AA27" s="32"/>
    </row>
    <row r="28" spans="1:39" s="12" customFormat="1" ht="14.25" x14ac:dyDescent="0.2">
      <c r="B28" s="360" t="str">
        <f>IF(H12="","",C10&amp;": "&amp;H19&amp;" "&amp;G19)</f>
        <v>Schweinemast (N-P-reduzierte Fütterung): 3500 [m³/Jahr]</v>
      </c>
      <c r="C28" s="361"/>
      <c r="D28" s="361"/>
      <c r="E28" s="361"/>
      <c r="F28" s="361"/>
      <c r="G28" s="361"/>
      <c r="H28" s="361"/>
      <c r="I28" s="361"/>
      <c r="J28" s="361"/>
      <c r="K28" s="361"/>
      <c r="L28" s="361"/>
      <c r="M28" s="361"/>
      <c r="N28" s="361"/>
      <c r="O28" s="361"/>
      <c r="P28" s="361"/>
      <c r="Q28" s="361"/>
      <c r="R28" s="361"/>
      <c r="S28" s="361"/>
      <c r="T28" s="362"/>
      <c r="W28" s="31"/>
      <c r="X28" s="32"/>
      <c r="Y28" s="32"/>
      <c r="Z28" s="32"/>
      <c r="AA28" s="32"/>
    </row>
    <row r="29" spans="1:39" ht="14.25" customHeight="1" x14ac:dyDescent="0.2">
      <c r="B29" s="37"/>
      <c r="C29" s="24"/>
      <c r="D29" s="38"/>
      <c r="E29" s="38"/>
      <c r="F29" s="38"/>
      <c r="G29" s="38"/>
      <c r="H29" s="38"/>
      <c r="I29" s="38"/>
      <c r="J29" s="38"/>
      <c r="K29" s="38"/>
      <c r="L29" s="38"/>
      <c r="M29" s="38"/>
      <c r="N29" s="38"/>
      <c r="O29" s="38"/>
      <c r="P29" s="38"/>
      <c r="Q29" s="38"/>
      <c r="R29" s="38"/>
      <c r="S29" s="38"/>
      <c r="T29" s="39"/>
      <c r="U29" s="15"/>
      <c r="V29" s="15"/>
      <c r="W29" s="15"/>
      <c r="X29" s="15"/>
      <c r="Y29" s="36"/>
      <c r="Z29" s="36"/>
    </row>
    <row r="30" spans="1:39" ht="18" customHeight="1" x14ac:dyDescent="0.2">
      <c r="B30" s="560" t="s">
        <v>31</v>
      </c>
      <c r="C30" s="561"/>
      <c r="D30" s="38"/>
      <c r="E30" s="38"/>
      <c r="F30" s="38"/>
      <c r="G30" s="38"/>
      <c r="H30" s="38"/>
      <c r="I30" s="38"/>
      <c r="J30" s="38"/>
      <c r="K30" s="38"/>
      <c r="L30" s="38"/>
      <c r="M30" s="38"/>
      <c r="N30" s="38"/>
      <c r="O30" s="38"/>
      <c r="P30" s="38"/>
      <c r="Q30" s="38"/>
      <c r="R30" s="38"/>
      <c r="S30" s="38"/>
      <c r="T30" s="39"/>
      <c r="U30" s="15"/>
      <c r="V30" s="15"/>
      <c r="W30" s="15"/>
      <c r="X30" s="15"/>
      <c r="Y30" s="40"/>
      <c r="Z30" s="40"/>
    </row>
    <row r="31" spans="1:39" ht="15" customHeight="1" x14ac:dyDescent="0.2">
      <c r="B31" s="560" t="s">
        <v>32</v>
      </c>
      <c r="C31" s="562"/>
      <c r="D31" s="38"/>
      <c r="E31" s="38"/>
      <c r="F31" s="38"/>
      <c r="G31" s="38"/>
      <c r="H31" s="38"/>
      <c r="I31" s="38"/>
      <c r="J31" s="38"/>
      <c r="K31" s="38"/>
      <c r="L31" s="38"/>
      <c r="M31" s="38"/>
      <c r="N31" s="38"/>
      <c r="O31" s="38"/>
      <c r="P31" s="38"/>
      <c r="Q31" s="38"/>
      <c r="R31" s="38"/>
      <c r="S31" s="38"/>
      <c r="T31" s="39"/>
      <c r="U31" s="15"/>
      <c r="V31" s="15"/>
      <c r="W31" s="15"/>
      <c r="X31" s="15"/>
      <c r="Y31" s="41"/>
      <c r="Z31" s="41"/>
    </row>
    <row r="32" spans="1:39" ht="14.25" customHeight="1" x14ac:dyDescent="0.2">
      <c r="B32" s="641" t="str">
        <f>IF(H12="","",ROUND(S60,1) &amp; " Monate bzw. " &amp; ROUND(MAX(F58:Q58),0) &amp; " m³")</f>
        <v>7,5 Monate bzw. 2194 m³</v>
      </c>
      <c r="C32" s="642"/>
      <c r="D32" s="38"/>
      <c r="E32" s="38"/>
      <c r="F32" s="38"/>
      <c r="G32" s="38"/>
      <c r="H32" s="38"/>
      <c r="I32" s="38"/>
      <c r="J32" s="38"/>
      <c r="K32" s="38"/>
      <c r="L32" s="38"/>
      <c r="M32" s="38"/>
      <c r="N32" s="38"/>
      <c r="O32" s="38"/>
      <c r="P32" s="38"/>
      <c r="Q32" s="38"/>
      <c r="R32" s="38"/>
      <c r="S32" s="38"/>
      <c r="T32" s="39"/>
      <c r="U32" s="15"/>
      <c r="V32" s="15"/>
      <c r="W32" s="15"/>
      <c r="X32" s="15"/>
      <c r="Y32" s="41"/>
      <c r="Z32" s="41"/>
    </row>
    <row r="33" spans="1:42" ht="12.75" customHeight="1" x14ac:dyDescent="0.2">
      <c r="B33" s="560" t="str">
        <f>IF(($H$19+T57-T55)&lt;-30,"zuviel aufgebracht",IF(($H$19+T57-T55)&gt;30,"zu wenig aufgebracht"," "))</f>
        <v xml:space="preserve"> </v>
      </c>
      <c r="C33" s="562"/>
      <c r="D33" s="38"/>
      <c r="E33" s="38"/>
      <c r="F33" s="38"/>
      <c r="G33" s="38"/>
      <c r="H33" s="38"/>
      <c r="I33" s="38"/>
      <c r="J33" s="38"/>
      <c r="K33" s="38"/>
      <c r="L33" s="38"/>
      <c r="M33" s="38"/>
      <c r="N33" s="38"/>
      <c r="O33" s="38"/>
      <c r="P33" s="38"/>
      <c r="Q33" s="38"/>
      <c r="R33" s="38"/>
      <c r="S33" s="38"/>
      <c r="T33" s="39"/>
      <c r="U33" s="15"/>
      <c r="V33" s="15"/>
      <c r="W33" s="15"/>
      <c r="X33" s="15"/>
      <c r="Y33" s="41"/>
      <c r="Z33" s="41"/>
    </row>
    <row r="34" spans="1:42" ht="15.75" customHeight="1" x14ac:dyDescent="0.2">
      <c r="B34" s="139">
        <f>IF(ABS(T55-T57-$H$19)&gt;30,ABS(T55-T57-$H$19),0)</f>
        <v>0</v>
      </c>
      <c r="C34" s="563" t="str">
        <f>IF(($H$19+T57-T55)&lt;-30,"m³",IF(($H$19+T57-T55)&gt;30,"m³"," "))</f>
        <v xml:space="preserve"> </v>
      </c>
      <c r="D34" s="38"/>
      <c r="E34" s="38"/>
      <c r="F34" s="38"/>
      <c r="G34" s="38"/>
      <c r="H34" s="38"/>
      <c r="I34" s="38"/>
      <c r="J34" s="38"/>
      <c r="K34" s="38"/>
      <c r="L34" s="38"/>
      <c r="M34" s="38"/>
      <c r="N34" s="38"/>
      <c r="O34" s="38"/>
      <c r="P34" s="38"/>
      <c r="Q34" s="38"/>
      <c r="R34" s="38"/>
      <c r="S34" s="38"/>
      <c r="T34" s="39"/>
      <c r="U34" s="15"/>
      <c r="V34" s="15"/>
      <c r="W34" s="15"/>
      <c r="X34" s="15"/>
      <c r="Y34" s="41"/>
      <c r="Z34" s="41"/>
    </row>
    <row r="35" spans="1:42" ht="14.25" customHeight="1" x14ac:dyDescent="0.2">
      <c r="B35" s="659" t="str">
        <f>IF(H12="","",IF(E101="","","Folgende Grenzwerte (DüV) sind nicht eingehalten: "&amp;E101))</f>
        <v/>
      </c>
      <c r="C35" s="660"/>
      <c r="D35" s="38"/>
      <c r="E35" s="38"/>
      <c r="F35" s="38"/>
      <c r="G35" s="38"/>
      <c r="H35" s="38"/>
      <c r="I35" s="38"/>
      <c r="J35" s="38"/>
      <c r="K35" s="38"/>
      <c r="L35" s="38"/>
      <c r="M35" s="38"/>
      <c r="N35" s="38"/>
      <c r="O35" s="38"/>
      <c r="P35" s="38"/>
      <c r="Q35" s="38"/>
      <c r="R35" s="38"/>
      <c r="S35" s="38"/>
      <c r="T35" s="39"/>
      <c r="U35" s="15"/>
      <c r="V35" s="15"/>
      <c r="W35" s="15"/>
      <c r="X35" s="15"/>
      <c r="Y35" s="29"/>
      <c r="Z35" s="29"/>
    </row>
    <row r="36" spans="1:42" ht="37.35" customHeight="1" x14ac:dyDescent="0.2">
      <c r="B36" s="659"/>
      <c r="C36" s="660"/>
      <c r="D36" s="38"/>
      <c r="E36" s="38"/>
      <c r="F36" s="38"/>
      <c r="G36" s="38"/>
      <c r="H36" s="38"/>
      <c r="I36" s="38"/>
      <c r="J36" s="38"/>
      <c r="K36" s="38"/>
      <c r="L36" s="38"/>
      <c r="M36" s="38"/>
      <c r="N36" s="38"/>
      <c r="O36" s="38"/>
      <c r="P36" s="38"/>
      <c r="Q36" s="38"/>
      <c r="R36" s="24"/>
      <c r="S36" s="38"/>
      <c r="T36" s="39"/>
      <c r="U36" s="42"/>
      <c r="V36" s="15"/>
      <c r="W36" s="15"/>
      <c r="X36" s="15"/>
      <c r="Y36" s="29"/>
      <c r="Z36" s="29"/>
    </row>
    <row r="37" spans="1:42" s="42" customFormat="1" ht="12.4" customHeight="1" x14ac:dyDescent="0.2">
      <c r="B37" s="659"/>
      <c r="C37" s="660"/>
      <c r="D37" s="43"/>
      <c r="E37" s="43"/>
      <c r="F37" s="38"/>
      <c r="G37" s="38"/>
      <c r="H37" s="38"/>
      <c r="I37" s="38"/>
      <c r="J37" s="38"/>
      <c r="K37" s="38"/>
      <c r="L37" s="38"/>
      <c r="M37" s="38"/>
      <c r="N37" s="38"/>
      <c r="O37" s="38"/>
      <c r="P37" s="38"/>
      <c r="Q37" s="38"/>
      <c r="R37" s="43"/>
      <c r="S37" s="38"/>
      <c r="T37" s="39"/>
    </row>
    <row r="38" spans="1:42" s="42" customFormat="1" ht="17.100000000000001" customHeight="1" x14ac:dyDescent="0.2">
      <c r="B38" s="338"/>
      <c r="C38" s="44" t="s">
        <v>34</v>
      </c>
      <c r="D38" s="45"/>
      <c r="E38" s="140">
        <f>SUM(E42:E54)-SUM(E51:E52)</f>
        <v>101</v>
      </c>
      <c r="F38" s="46" t="s">
        <v>18</v>
      </c>
      <c r="G38" s="47" t="s">
        <v>7</v>
      </c>
      <c r="H38" s="47" t="s">
        <v>8</v>
      </c>
      <c r="I38" s="47" t="s">
        <v>9</v>
      </c>
      <c r="J38" s="47" t="s">
        <v>10</v>
      </c>
      <c r="K38" s="47" t="s">
        <v>11</v>
      </c>
      <c r="L38" s="47" t="s">
        <v>12</v>
      </c>
      <c r="M38" s="47" t="s">
        <v>13</v>
      </c>
      <c r="N38" s="47" t="s">
        <v>14</v>
      </c>
      <c r="O38" s="47" t="s">
        <v>15</v>
      </c>
      <c r="P38" s="47" t="s">
        <v>16</v>
      </c>
      <c r="Q38" s="48" t="s">
        <v>17</v>
      </c>
      <c r="R38" s="49"/>
      <c r="S38" s="647" t="s">
        <v>23</v>
      </c>
      <c r="T38" s="648"/>
    </row>
    <row r="39" spans="1:42" s="42" customFormat="1" ht="4.1500000000000004" customHeight="1" x14ac:dyDescent="0.2">
      <c r="B39" s="338"/>
      <c r="C39" s="50"/>
      <c r="D39" s="45"/>
      <c r="E39" s="50"/>
      <c r="F39" s="51"/>
      <c r="G39" s="1"/>
      <c r="H39" s="1"/>
      <c r="I39" s="1"/>
      <c r="J39" s="1"/>
      <c r="K39" s="1"/>
      <c r="L39" s="1"/>
      <c r="M39" s="1"/>
      <c r="N39" s="1"/>
      <c r="O39" s="1"/>
      <c r="P39" s="1"/>
      <c r="Q39" s="52"/>
      <c r="R39" s="53"/>
      <c r="S39" s="339"/>
      <c r="T39" s="340"/>
    </row>
    <row r="40" spans="1:42" ht="24" x14ac:dyDescent="0.2">
      <c r="B40" s="352" t="s">
        <v>87</v>
      </c>
      <c r="C40" s="6" t="s">
        <v>383</v>
      </c>
      <c r="D40" s="7"/>
      <c r="E40" s="341" t="s">
        <v>2</v>
      </c>
      <c r="F40" s="332" t="s">
        <v>103</v>
      </c>
      <c r="G40" s="327"/>
      <c r="H40" s="327"/>
      <c r="I40" s="327"/>
      <c r="J40" s="342"/>
      <c r="K40" s="322" t="s">
        <v>104</v>
      </c>
      <c r="L40" s="321"/>
      <c r="M40" s="321"/>
      <c r="N40" s="343"/>
      <c r="O40" s="321"/>
      <c r="P40" s="321"/>
      <c r="Q40" s="323"/>
      <c r="R40" s="54"/>
      <c r="S40" s="344" t="s">
        <v>4</v>
      </c>
      <c r="T40" s="345" t="s">
        <v>395</v>
      </c>
    </row>
    <row r="41" spans="1:42" s="42" customFormat="1" ht="1.35" customHeight="1" x14ac:dyDescent="0.2">
      <c r="B41" s="349"/>
      <c r="C41" s="50"/>
      <c r="D41" s="45"/>
      <c r="E41" s="50"/>
      <c r="F41" s="55"/>
      <c r="G41" s="56"/>
      <c r="H41" s="56"/>
      <c r="I41" s="56"/>
      <c r="J41" s="56"/>
      <c r="K41" s="56"/>
      <c r="L41" s="56"/>
      <c r="M41" s="57"/>
      <c r="N41" s="56"/>
      <c r="O41" s="56"/>
      <c r="P41" s="56"/>
      <c r="Q41" s="58"/>
      <c r="R41" s="53"/>
      <c r="S41" s="59"/>
      <c r="T41" s="60"/>
    </row>
    <row r="42" spans="1:42" s="42" customFormat="1" ht="25.5" x14ac:dyDescent="0.2">
      <c r="B42" s="61" t="s">
        <v>20</v>
      </c>
      <c r="C42" s="3" t="s">
        <v>89</v>
      </c>
      <c r="D42" s="4"/>
      <c r="E42" s="606">
        <v>17</v>
      </c>
      <c r="F42" s="324"/>
      <c r="G42" s="325"/>
      <c r="H42" s="325"/>
      <c r="I42" s="357"/>
      <c r="J42" s="357"/>
      <c r="K42" s="357"/>
      <c r="L42" s="357"/>
      <c r="M42" s="611"/>
      <c r="N42" s="612">
        <v>20</v>
      </c>
      <c r="O42" s="614"/>
      <c r="P42" s="615"/>
      <c r="Q42" s="326"/>
      <c r="R42" s="143"/>
      <c r="S42" s="144">
        <f>F42+G42+H42+J42+I42+K42+L42+M42+N42+O42+P42+Q42</f>
        <v>20</v>
      </c>
      <c r="T42" s="145">
        <f>S42*E42</f>
        <v>340</v>
      </c>
    </row>
    <row r="43" spans="1:42" s="42" customFormat="1" ht="25.5" x14ac:dyDescent="0.2">
      <c r="B43" s="62" t="s">
        <v>107</v>
      </c>
      <c r="C43" s="3" t="s">
        <v>97</v>
      </c>
      <c r="D43" s="4"/>
      <c r="E43" s="606">
        <v>16.5</v>
      </c>
      <c r="F43" s="330"/>
      <c r="G43" s="325"/>
      <c r="H43" s="613">
        <v>13</v>
      </c>
      <c r="I43" s="357"/>
      <c r="J43" s="357"/>
      <c r="K43" s="357"/>
      <c r="L43" s="357"/>
      <c r="M43" s="616"/>
      <c r="N43" s="614">
        <v>20</v>
      </c>
      <c r="O43" s="614"/>
      <c r="P43" s="615"/>
      <c r="Q43" s="326"/>
      <c r="R43" s="143"/>
      <c r="S43" s="144">
        <f t="shared" ref="S43:S54" si="3">F43+G43+H43+J43+I43+K43+L43+M43+N43+O43+P43+Q43</f>
        <v>33</v>
      </c>
      <c r="T43" s="145">
        <f>S43*E43</f>
        <v>544.5</v>
      </c>
      <c r="AE43" s="63"/>
      <c r="AF43" s="63"/>
      <c r="AG43" s="63"/>
      <c r="AH43" s="63"/>
      <c r="AI43" s="63"/>
      <c r="AJ43" s="63"/>
      <c r="AK43" s="63"/>
      <c r="AL43" s="63"/>
      <c r="AM43" s="63"/>
      <c r="AN43" s="63"/>
      <c r="AO43" s="63"/>
      <c r="AP43" s="63"/>
    </row>
    <row r="44" spans="1:42" s="42" customFormat="1" ht="25.5" x14ac:dyDescent="0.2">
      <c r="A44" s="31"/>
      <c r="B44" s="62" t="s">
        <v>108</v>
      </c>
      <c r="C44" s="3" t="s">
        <v>99</v>
      </c>
      <c r="D44" s="4"/>
      <c r="E44" s="606">
        <v>16.5</v>
      </c>
      <c r="F44" s="330"/>
      <c r="G44" s="611">
        <v>13</v>
      </c>
      <c r="H44" s="612"/>
      <c r="I44" s="357"/>
      <c r="J44" s="357"/>
      <c r="K44" s="357"/>
      <c r="L44" s="357"/>
      <c r="M44" s="616"/>
      <c r="N44" s="614">
        <v>22</v>
      </c>
      <c r="O44" s="615"/>
      <c r="P44" s="325"/>
      <c r="Q44" s="353"/>
      <c r="R44" s="143"/>
      <c r="S44" s="144">
        <f t="shared" si="3"/>
        <v>35</v>
      </c>
      <c r="T44" s="145">
        <f>S44*E44</f>
        <v>577.5</v>
      </c>
    </row>
    <row r="45" spans="1:42" s="42" customFormat="1" ht="17.649999999999999" customHeight="1" x14ac:dyDescent="0.2">
      <c r="A45" s="31"/>
      <c r="B45" s="62" t="s">
        <v>109</v>
      </c>
      <c r="C45" s="2" t="s">
        <v>92</v>
      </c>
      <c r="D45" s="5"/>
      <c r="E45" s="607">
        <v>50</v>
      </c>
      <c r="F45" s="324"/>
      <c r="G45" s="325"/>
      <c r="H45" s="325"/>
      <c r="I45" s="357"/>
      <c r="J45" s="357"/>
      <c r="K45" s="357"/>
      <c r="L45" s="357"/>
      <c r="M45" s="325"/>
      <c r="N45" s="325"/>
      <c r="O45" s="617"/>
      <c r="P45" s="614">
        <v>40</v>
      </c>
      <c r="Q45" s="615"/>
      <c r="R45" s="143"/>
      <c r="S45" s="144">
        <f t="shared" si="3"/>
        <v>40</v>
      </c>
      <c r="T45" s="145">
        <f>S45*E45</f>
        <v>2000</v>
      </c>
      <c r="AF45" s="63"/>
      <c r="AG45" s="63"/>
      <c r="AH45" s="63"/>
      <c r="AI45" s="63"/>
      <c r="AJ45" s="63"/>
      <c r="AK45" s="63"/>
      <c r="AL45" s="63"/>
      <c r="AM45" s="63"/>
      <c r="AN45" s="63"/>
      <c r="AO45" s="63"/>
      <c r="AP45" s="63"/>
    </row>
    <row r="46" spans="1:42" s="42" customFormat="1" ht="23.85" customHeight="1" x14ac:dyDescent="0.2">
      <c r="A46" s="31"/>
      <c r="B46" s="62" t="s">
        <v>21</v>
      </c>
      <c r="C46" s="2" t="s">
        <v>93</v>
      </c>
      <c r="D46" s="5"/>
      <c r="E46" s="606"/>
      <c r="F46" s="324"/>
      <c r="G46" s="325"/>
      <c r="H46" s="325"/>
      <c r="I46" s="357"/>
      <c r="J46" s="357"/>
      <c r="K46" s="357"/>
      <c r="L46" s="357"/>
      <c r="M46" s="617"/>
      <c r="N46" s="618"/>
      <c r="O46" s="325"/>
      <c r="P46" s="614"/>
      <c r="Q46" s="618"/>
      <c r="R46" s="143"/>
      <c r="S46" s="144">
        <f t="shared" si="3"/>
        <v>0</v>
      </c>
      <c r="T46" s="145">
        <f t="shared" ref="T46:T51" si="4">S46*E46</f>
        <v>0</v>
      </c>
    </row>
    <row r="47" spans="1:42" s="42" customFormat="1" ht="17.649999999999999" customHeight="1" x14ac:dyDescent="0.2">
      <c r="A47" s="31"/>
      <c r="B47" s="62" t="s">
        <v>22</v>
      </c>
      <c r="C47" s="3" t="s">
        <v>353</v>
      </c>
      <c r="D47" s="5"/>
      <c r="E47" s="606"/>
      <c r="F47" s="324"/>
      <c r="G47" s="325"/>
      <c r="H47" s="325"/>
      <c r="I47" s="357"/>
      <c r="J47" s="357"/>
      <c r="K47" s="357"/>
      <c r="L47" s="357"/>
      <c r="M47" s="325"/>
      <c r="N47" s="612"/>
      <c r="O47" s="615"/>
      <c r="P47" s="325"/>
      <c r="Q47" s="326"/>
      <c r="R47" s="143"/>
      <c r="S47" s="144">
        <f t="shared" si="3"/>
        <v>0</v>
      </c>
      <c r="T47" s="145">
        <f t="shared" si="4"/>
        <v>0</v>
      </c>
    </row>
    <row r="48" spans="1:42" s="42" customFormat="1" ht="17.100000000000001" customHeight="1" x14ac:dyDescent="0.2">
      <c r="A48" s="31"/>
      <c r="B48" s="61" t="s">
        <v>94</v>
      </c>
      <c r="C48" s="2" t="s">
        <v>90</v>
      </c>
      <c r="D48" s="5"/>
      <c r="E48" s="606"/>
      <c r="F48" s="324"/>
      <c r="G48" s="325"/>
      <c r="H48" s="325"/>
      <c r="I48" s="357"/>
      <c r="J48" s="357"/>
      <c r="K48" s="357"/>
      <c r="L48" s="357"/>
      <c r="M48" s="325"/>
      <c r="N48" s="612"/>
      <c r="O48" s="615"/>
      <c r="P48" s="325"/>
      <c r="Q48" s="326"/>
      <c r="R48" s="143"/>
      <c r="S48" s="144">
        <f t="shared" si="3"/>
        <v>0</v>
      </c>
      <c r="T48" s="145">
        <f t="shared" si="4"/>
        <v>0</v>
      </c>
    </row>
    <row r="49" spans="1:28" s="42" customFormat="1" ht="17.100000000000001" customHeight="1" x14ac:dyDescent="0.2">
      <c r="A49" s="31"/>
      <c r="B49" s="61" t="s">
        <v>94</v>
      </c>
      <c r="C49" s="2" t="s">
        <v>91</v>
      </c>
      <c r="D49" s="5"/>
      <c r="E49" s="606"/>
      <c r="F49" s="324"/>
      <c r="G49" s="325"/>
      <c r="H49" s="325"/>
      <c r="I49" s="357"/>
      <c r="J49" s="357"/>
      <c r="K49" s="357"/>
      <c r="L49" s="357"/>
      <c r="M49" s="325"/>
      <c r="N49" s="612"/>
      <c r="O49" s="615"/>
      <c r="P49" s="325"/>
      <c r="Q49" s="326"/>
      <c r="R49" s="143"/>
      <c r="S49" s="144">
        <f t="shared" si="3"/>
        <v>0</v>
      </c>
      <c r="T49" s="145">
        <f t="shared" si="4"/>
        <v>0</v>
      </c>
    </row>
    <row r="50" spans="1:28" s="42" customFormat="1" ht="17.100000000000001" customHeight="1" x14ac:dyDescent="0.2">
      <c r="A50" s="31"/>
      <c r="B50" s="61" t="s">
        <v>110</v>
      </c>
      <c r="C50" s="2" t="s">
        <v>86</v>
      </c>
      <c r="D50" s="5"/>
      <c r="E50" s="607"/>
      <c r="F50" s="619"/>
      <c r="G50" s="620"/>
      <c r="H50" s="613"/>
      <c r="I50" s="325"/>
      <c r="J50" s="357"/>
      <c r="K50" s="357"/>
      <c r="L50" s="357"/>
      <c r="M50" s="616"/>
      <c r="N50" s="614"/>
      <c r="O50" s="614"/>
      <c r="P50" s="614"/>
      <c r="Q50" s="614"/>
      <c r="R50" s="143"/>
      <c r="S50" s="144">
        <f t="shared" si="3"/>
        <v>0</v>
      </c>
      <c r="T50" s="145">
        <f t="shared" si="4"/>
        <v>0</v>
      </c>
    </row>
    <row r="51" spans="1:28" s="42" customFormat="1" ht="17.100000000000001" customHeight="1" x14ac:dyDescent="0.2">
      <c r="A51" s="31"/>
      <c r="B51" s="61" t="s">
        <v>102</v>
      </c>
      <c r="C51" s="2" t="s">
        <v>382</v>
      </c>
      <c r="D51" s="5"/>
      <c r="E51" s="607">
        <v>10</v>
      </c>
      <c r="F51" s="619"/>
      <c r="G51" s="620"/>
      <c r="H51" s="613"/>
      <c r="I51" s="357"/>
      <c r="J51" s="357"/>
      <c r="K51" s="357"/>
      <c r="L51" s="357"/>
      <c r="M51" s="325"/>
      <c r="N51" s="325"/>
      <c r="O51" s="325"/>
      <c r="P51" s="325"/>
      <c r="Q51" s="326"/>
      <c r="R51" s="143"/>
      <c r="S51" s="144">
        <f t="shared" si="3"/>
        <v>0</v>
      </c>
      <c r="T51" s="145">
        <f t="shared" si="4"/>
        <v>0</v>
      </c>
    </row>
    <row r="52" spans="1:28" s="15" customFormat="1" ht="17.100000000000001" customHeight="1" x14ac:dyDescent="0.2">
      <c r="A52" s="32"/>
      <c r="B52" s="61" t="s">
        <v>384</v>
      </c>
      <c r="C52" s="585" t="s">
        <v>381</v>
      </c>
      <c r="D52" s="346"/>
      <c r="E52" s="607"/>
      <c r="F52" s="621"/>
      <c r="G52" s="620"/>
      <c r="H52" s="613"/>
      <c r="I52" s="357"/>
      <c r="J52" s="357"/>
      <c r="K52" s="357"/>
      <c r="L52" s="357"/>
      <c r="M52" s="325"/>
      <c r="N52" s="325"/>
      <c r="O52" s="325"/>
      <c r="P52" s="325"/>
      <c r="Q52" s="611"/>
      <c r="R52" s="347"/>
      <c r="S52" s="144">
        <f t="shared" si="3"/>
        <v>0</v>
      </c>
      <c r="T52" s="145">
        <f>S52*E52</f>
        <v>0</v>
      </c>
      <c r="U52" s="18"/>
      <c r="V52" s="18"/>
      <c r="W52" s="18"/>
      <c r="X52" s="18"/>
      <c r="Y52" s="18"/>
      <c r="Z52" s="18"/>
      <c r="AA52" s="18"/>
    </row>
    <row r="53" spans="1:28" ht="17.100000000000001" customHeight="1" x14ac:dyDescent="0.2">
      <c r="A53" s="32"/>
      <c r="B53" s="61" t="s">
        <v>110</v>
      </c>
      <c r="C53" s="2" t="s">
        <v>95</v>
      </c>
      <c r="D53" s="5"/>
      <c r="E53" s="606"/>
      <c r="F53" s="622"/>
      <c r="G53" s="614"/>
      <c r="H53" s="620"/>
      <c r="I53" s="613"/>
      <c r="J53" s="357"/>
      <c r="K53" s="357"/>
      <c r="L53" s="357"/>
      <c r="M53" s="616"/>
      <c r="N53" s="614"/>
      <c r="O53" s="614"/>
      <c r="P53" s="614"/>
      <c r="Q53" s="614"/>
      <c r="R53" s="146"/>
      <c r="S53" s="144">
        <f t="shared" si="3"/>
        <v>0</v>
      </c>
      <c r="T53" s="145">
        <f>S53*E53</f>
        <v>0</v>
      </c>
    </row>
    <row r="54" spans="1:28" ht="17.100000000000001" customHeight="1" x14ac:dyDescent="0.2">
      <c r="A54" s="32"/>
      <c r="B54" s="61" t="s">
        <v>110</v>
      </c>
      <c r="C54" s="2" t="s">
        <v>96</v>
      </c>
      <c r="D54" s="5"/>
      <c r="E54" s="606">
        <v>1</v>
      </c>
      <c r="F54" s="622"/>
      <c r="G54" s="614"/>
      <c r="H54" s="620"/>
      <c r="I54" s="613"/>
      <c r="J54" s="357"/>
      <c r="K54" s="357"/>
      <c r="L54" s="357"/>
      <c r="M54" s="616">
        <v>10</v>
      </c>
      <c r="N54" s="614"/>
      <c r="O54" s="614"/>
      <c r="P54" s="614">
        <v>5</v>
      </c>
      <c r="Q54" s="614"/>
      <c r="R54" s="146"/>
      <c r="S54" s="144">
        <f t="shared" si="3"/>
        <v>15</v>
      </c>
      <c r="T54" s="145">
        <f>S54*E54</f>
        <v>15</v>
      </c>
    </row>
    <row r="55" spans="1:28" ht="18" customHeight="1" x14ac:dyDescent="0.2">
      <c r="A55" s="11"/>
      <c r="B55" s="350"/>
      <c r="C55" s="66"/>
      <c r="D55" s="334"/>
      <c r="E55" s="335" t="s">
        <v>105</v>
      </c>
      <c r="F55" s="528">
        <f>SUMPRODUCT($E$42:$E$54,F42:F54)</f>
        <v>0</v>
      </c>
      <c r="G55" s="144">
        <f>SUMPRODUCT($E$42:$E$54,G42:G54)</f>
        <v>214.5</v>
      </c>
      <c r="H55" s="144">
        <f t="shared" ref="H55:Q55" si="5">SUMPRODUCT($E$42:$E$54,H42:H54)</f>
        <v>214.5</v>
      </c>
      <c r="I55" s="144">
        <f t="shared" si="5"/>
        <v>0</v>
      </c>
      <c r="J55" s="144">
        <f t="shared" si="5"/>
        <v>0</v>
      </c>
      <c r="K55" s="144">
        <f t="shared" si="5"/>
        <v>0</v>
      </c>
      <c r="L55" s="144">
        <f t="shared" si="5"/>
        <v>0</v>
      </c>
      <c r="M55" s="144">
        <f t="shared" si="5"/>
        <v>10</v>
      </c>
      <c r="N55" s="144">
        <f t="shared" si="5"/>
        <v>1033</v>
      </c>
      <c r="O55" s="144">
        <f t="shared" si="5"/>
        <v>0</v>
      </c>
      <c r="P55" s="144">
        <f t="shared" si="5"/>
        <v>2005</v>
      </c>
      <c r="Q55" s="356">
        <f t="shared" si="5"/>
        <v>0</v>
      </c>
      <c r="R55" s="147"/>
      <c r="S55" s="145"/>
      <c r="T55" s="145">
        <f>SUM(T42:T54)</f>
        <v>3477</v>
      </c>
      <c r="AB55" s="64"/>
    </row>
    <row r="56" spans="1:28" ht="17.649999999999999" customHeight="1" x14ac:dyDescent="0.2">
      <c r="A56" s="11"/>
      <c r="B56" s="351"/>
      <c r="C56" s="67"/>
      <c r="D56" s="68"/>
      <c r="E56" s="336" t="s">
        <v>106</v>
      </c>
      <c r="F56" s="148">
        <f>F55*$H$12*0.1</f>
        <v>0</v>
      </c>
      <c r="G56" s="149">
        <f>G55*$H$12*0.1</f>
        <v>70.784999999999997</v>
      </c>
      <c r="H56" s="149">
        <f t="shared" ref="H56:I56" si="6">H55*$H$12*0.1</f>
        <v>70.784999999999997</v>
      </c>
      <c r="I56" s="149">
        <f t="shared" si="6"/>
        <v>0</v>
      </c>
      <c r="J56" s="149"/>
      <c r="K56" s="149"/>
      <c r="L56" s="149"/>
      <c r="M56" s="149">
        <f t="shared" ref="M56:Q56" si="7">M55*$H$14</f>
        <v>19.799999999999997</v>
      </c>
      <c r="N56" s="149">
        <f>N55*$H$14</f>
        <v>2045.3399999999997</v>
      </c>
      <c r="O56" s="149">
        <f t="shared" si="7"/>
        <v>0</v>
      </c>
      <c r="P56" s="149">
        <f t="shared" si="7"/>
        <v>3969.8999999999996</v>
      </c>
      <c r="Q56" s="150">
        <f t="shared" si="7"/>
        <v>0</v>
      </c>
      <c r="R56" s="151"/>
      <c r="S56" s="152"/>
      <c r="T56" s="152"/>
    </row>
    <row r="57" spans="1:28" ht="17.100000000000001" customHeight="1" x14ac:dyDescent="0.2">
      <c r="A57" s="11"/>
      <c r="B57" s="337" t="s">
        <v>79</v>
      </c>
      <c r="C57" s="66"/>
      <c r="D57" s="66"/>
      <c r="E57" s="335" t="s">
        <v>78</v>
      </c>
      <c r="F57" s="608"/>
      <c r="G57" s="609"/>
      <c r="H57" s="609"/>
      <c r="I57" s="609"/>
      <c r="J57" s="609"/>
      <c r="K57" s="609"/>
      <c r="L57" s="609"/>
      <c r="M57" s="609"/>
      <c r="N57" s="609"/>
      <c r="O57" s="609"/>
      <c r="P57" s="609"/>
      <c r="Q57" s="610"/>
      <c r="R57" s="156"/>
      <c r="S57" s="348"/>
      <c r="T57" s="157">
        <f>SUM(F57:Q57)</f>
        <v>0</v>
      </c>
      <c r="U57" s="69"/>
      <c r="V57" s="69"/>
      <c r="W57" s="64"/>
      <c r="X57" s="64"/>
      <c r="Y57" s="64"/>
      <c r="Z57" s="36"/>
    </row>
    <row r="58" spans="1:28" ht="17.850000000000001" hidden="1" customHeight="1" x14ac:dyDescent="0.2">
      <c r="A58" s="11"/>
      <c r="B58" s="65"/>
      <c r="C58" s="70"/>
      <c r="D58" s="70"/>
      <c r="E58" s="71" t="s">
        <v>267</v>
      </c>
      <c r="F58" s="158">
        <f>H24+$H$19/12-F55+F57</f>
        <v>591.66666666666674</v>
      </c>
      <c r="G58" s="158">
        <f t="shared" ref="G58:Q58" si="8">F58+$H$19/12-G55+G57</f>
        <v>668.83333333333348</v>
      </c>
      <c r="H58" s="158">
        <f t="shared" si="8"/>
        <v>746.00000000000023</v>
      </c>
      <c r="I58" s="158">
        <f t="shared" si="8"/>
        <v>1037.666666666667</v>
      </c>
      <c r="J58" s="158">
        <f t="shared" si="8"/>
        <v>1329.3333333333337</v>
      </c>
      <c r="K58" s="158">
        <f t="shared" si="8"/>
        <v>1621.0000000000005</v>
      </c>
      <c r="L58" s="158">
        <f t="shared" si="8"/>
        <v>1912.6666666666672</v>
      </c>
      <c r="M58" s="158">
        <f t="shared" si="8"/>
        <v>2194.3333333333339</v>
      </c>
      <c r="N58" s="158">
        <f t="shared" si="8"/>
        <v>1453.0000000000005</v>
      </c>
      <c r="O58" s="158">
        <f t="shared" si="8"/>
        <v>1744.6666666666672</v>
      </c>
      <c r="P58" s="158">
        <f t="shared" si="8"/>
        <v>31.33333333333394</v>
      </c>
      <c r="Q58" s="158">
        <f t="shared" si="8"/>
        <v>323.00000000000063</v>
      </c>
      <c r="R58" s="159"/>
      <c r="S58" s="118"/>
      <c r="T58" s="160">
        <f>H19</f>
        <v>3500</v>
      </c>
      <c r="U58" s="72"/>
      <c r="V58" s="72"/>
      <c r="W58" s="69"/>
      <c r="X58" s="64"/>
      <c r="Y58" s="64"/>
      <c r="Z58" s="73"/>
      <c r="AA58" s="74"/>
    </row>
    <row r="59" spans="1:28" ht="17.850000000000001" hidden="1" customHeight="1" x14ac:dyDescent="0.2">
      <c r="A59" s="11"/>
      <c r="B59" s="75" t="s">
        <v>35</v>
      </c>
      <c r="C59" s="70"/>
      <c r="D59" s="70"/>
      <c r="E59" s="76">
        <f>MAX(F59:Q59)</f>
        <v>2</v>
      </c>
      <c r="F59" s="161">
        <f t="shared" ref="F59:Q59" si="9">IF(F58&lt;0,1,IF(F58&gt;$H$21,2,0))</f>
        <v>0</v>
      </c>
      <c r="G59" s="161">
        <f t="shared" si="9"/>
        <v>0</v>
      </c>
      <c r="H59" s="161">
        <f t="shared" si="9"/>
        <v>0</v>
      </c>
      <c r="I59" s="161">
        <f t="shared" si="9"/>
        <v>0</v>
      </c>
      <c r="J59" s="161">
        <f t="shared" si="9"/>
        <v>0</v>
      </c>
      <c r="K59" s="161">
        <f t="shared" si="9"/>
        <v>0</v>
      </c>
      <c r="L59" s="161">
        <f t="shared" si="9"/>
        <v>2</v>
      </c>
      <c r="M59" s="161">
        <f t="shared" si="9"/>
        <v>2</v>
      </c>
      <c r="N59" s="161">
        <f t="shared" si="9"/>
        <v>0</v>
      </c>
      <c r="O59" s="161">
        <f t="shared" si="9"/>
        <v>0</v>
      </c>
      <c r="P59" s="161">
        <f t="shared" si="9"/>
        <v>0</v>
      </c>
      <c r="Q59" s="161">
        <f t="shared" si="9"/>
        <v>0</v>
      </c>
      <c r="R59" s="162"/>
      <c r="S59" s="163"/>
      <c r="T59" s="164"/>
      <c r="U59" s="78" t="str">
        <f>IF($E$59=1,"Mehr WD ausgebracht als im Lagerbehälter vorhanden !",IF($E$59=2,"Achtung: Lagerbehälter läuft über!",""))</f>
        <v>Achtung: Lagerbehälter läuft über!</v>
      </c>
      <c r="V59" s="79"/>
      <c r="W59" s="64"/>
      <c r="X59" s="64"/>
      <c r="Y59" s="64"/>
      <c r="Z59" s="79"/>
      <c r="AA59" s="80"/>
    </row>
    <row r="60" spans="1:28" ht="17.850000000000001" hidden="1" customHeight="1" x14ac:dyDescent="0.2">
      <c r="A60" s="11"/>
      <c r="B60" s="81"/>
      <c r="C60" s="70"/>
      <c r="D60" s="70"/>
      <c r="E60" s="71" t="s">
        <v>19</v>
      </c>
      <c r="F60" s="165">
        <f>F58/$H$20</f>
        <v>2.0285714285714289</v>
      </c>
      <c r="G60" s="165">
        <f>G58/$H$20</f>
        <v>2.2931428571428576</v>
      </c>
      <c r="H60" s="165">
        <f t="shared" ref="H60:Q60" si="10">H58/$H$20</f>
        <v>2.5577142857142863</v>
      </c>
      <c r="I60" s="165">
        <f t="shared" si="10"/>
        <v>3.5577142857142867</v>
      </c>
      <c r="J60" s="165">
        <f t="shared" si="10"/>
        <v>4.5577142857142867</v>
      </c>
      <c r="K60" s="165">
        <f t="shared" si="10"/>
        <v>5.5577142857142867</v>
      </c>
      <c r="L60" s="165">
        <f t="shared" si="10"/>
        <v>6.5577142857142867</v>
      </c>
      <c r="M60" s="165">
        <f t="shared" si="10"/>
        <v>7.5234285714285729</v>
      </c>
      <c r="N60" s="165">
        <f t="shared" si="10"/>
        <v>4.9817142857142871</v>
      </c>
      <c r="O60" s="165">
        <f t="shared" si="10"/>
        <v>5.9817142857142871</v>
      </c>
      <c r="P60" s="165">
        <f t="shared" si="10"/>
        <v>0.1074285714285735</v>
      </c>
      <c r="Q60" s="165">
        <f t="shared" si="10"/>
        <v>1.1074285714285734</v>
      </c>
      <c r="R60" s="166"/>
      <c r="S60" s="167">
        <f>MAX(F60:Q60)</f>
        <v>7.5234285714285729</v>
      </c>
      <c r="T60" s="164"/>
      <c r="U60" s="78" t="s">
        <v>24</v>
      </c>
      <c r="V60" s="69"/>
      <c r="W60" s="85"/>
      <c r="X60" s="64"/>
      <c r="Y60" s="64"/>
      <c r="Z60" s="69"/>
      <c r="AA60" s="86"/>
    </row>
    <row r="61" spans="1:28" ht="17.850000000000001" customHeight="1" x14ac:dyDescent="0.2">
      <c r="A61" s="11"/>
      <c r="B61" s="87" t="s">
        <v>66</v>
      </c>
      <c r="C61" s="36"/>
      <c r="D61" s="36"/>
      <c r="E61" s="29"/>
      <c r="F61" s="88"/>
      <c r="G61" s="88"/>
      <c r="H61" s="88"/>
      <c r="I61" s="88"/>
      <c r="J61" s="88"/>
      <c r="K61" s="88"/>
      <c r="L61" s="88"/>
      <c r="M61" s="88"/>
      <c r="N61" s="88"/>
      <c r="O61" s="88"/>
      <c r="P61" s="88"/>
      <c r="Q61" s="88"/>
      <c r="R61" s="89"/>
      <c r="S61" s="90"/>
      <c r="T61" s="79"/>
      <c r="U61" s="78"/>
      <c r="V61" s="69"/>
      <c r="W61" s="85"/>
      <c r="X61" s="64"/>
      <c r="Y61" s="64"/>
      <c r="Z61" s="69"/>
      <c r="AA61" s="86"/>
    </row>
    <row r="62" spans="1:28" ht="17.100000000000001" customHeight="1" x14ac:dyDescent="0.2">
      <c r="A62" s="359"/>
      <c r="B62" s="87" t="s">
        <v>39</v>
      </c>
      <c r="C62" s="91"/>
      <c r="D62" s="91"/>
      <c r="E62" s="91"/>
      <c r="F62" s="91"/>
      <c r="G62" s="91"/>
      <c r="H62" s="91"/>
      <c r="J62" s="15"/>
      <c r="L62" s="91"/>
      <c r="M62" s="91"/>
      <c r="N62" s="91"/>
      <c r="O62" s="91"/>
      <c r="P62" s="91"/>
      <c r="R62" s="91"/>
      <c r="S62" s="24"/>
      <c r="T62" s="91"/>
      <c r="U62" s="91"/>
      <c r="V62" s="91"/>
      <c r="W62" s="91"/>
      <c r="X62" s="91"/>
      <c r="Y62" s="91"/>
      <c r="Z62" s="91"/>
    </row>
    <row r="63" spans="1:28" ht="17.100000000000001" customHeight="1" x14ac:dyDescent="0.2">
      <c r="A63" s="359"/>
      <c r="B63" s="87" t="s">
        <v>88</v>
      </c>
      <c r="C63" s="91"/>
      <c r="D63" s="91"/>
      <c r="E63" s="91"/>
      <c r="F63" s="91"/>
      <c r="G63" s="91"/>
      <c r="H63" s="91"/>
      <c r="J63" s="15"/>
      <c r="L63" s="91"/>
      <c r="M63" s="91"/>
      <c r="N63" s="91"/>
      <c r="O63" s="91"/>
      <c r="P63" s="91"/>
      <c r="R63" s="91"/>
      <c r="S63" s="24"/>
      <c r="T63" s="91"/>
      <c r="U63" s="91"/>
      <c r="V63" s="91"/>
      <c r="W63" s="91"/>
      <c r="X63" s="91"/>
      <c r="Y63" s="91"/>
      <c r="Z63" s="91"/>
    </row>
    <row r="64" spans="1:28" ht="17.100000000000001" customHeight="1" x14ac:dyDescent="0.2">
      <c r="B64" s="92" t="s">
        <v>54</v>
      </c>
      <c r="E64" s="27"/>
    </row>
    <row r="65" spans="1:27" ht="17.100000000000001" customHeight="1" x14ac:dyDescent="0.2">
      <c r="A65" s="91"/>
      <c r="B65" s="92" t="s">
        <v>84</v>
      </c>
      <c r="C65" s="15"/>
      <c r="D65" s="15"/>
      <c r="E65" s="15"/>
      <c r="F65" s="15"/>
      <c r="G65" s="15"/>
      <c r="H65" s="15"/>
      <c r="I65" s="15"/>
      <c r="J65" s="15"/>
      <c r="K65" s="15"/>
      <c r="L65" s="15"/>
      <c r="M65" s="15"/>
      <c r="N65" s="15"/>
      <c r="O65" s="15"/>
      <c r="P65" s="15"/>
      <c r="Q65" s="15"/>
      <c r="R65" s="15"/>
      <c r="S65" s="15"/>
      <c r="T65" s="15"/>
      <c r="U65" s="15"/>
      <c r="V65" s="15"/>
      <c r="W65" s="15"/>
      <c r="X65" s="15"/>
      <c r="Y65" s="15"/>
      <c r="Z65" s="15"/>
      <c r="AA65" s="91"/>
    </row>
    <row r="66" spans="1:27" ht="14.25" x14ac:dyDescent="0.2">
      <c r="A66" s="91"/>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91"/>
    </row>
    <row r="67" spans="1:27" s="264" customFormat="1" ht="15" x14ac:dyDescent="0.2">
      <c r="B67" s="265" t="s">
        <v>30</v>
      </c>
      <c r="L67" s="266"/>
      <c r="M67" s="266"/>
      <c r="N67" s="266"/>
      <c r="O67" s="266"/>
      <c r="P67" s="266"/>
      <c r="Q67" s="266"/>
      <c r="R67" s="266"/>
      <c r="S67" s="646">
        <f>S7</f>
        <v>42984</v>
      </c>
      <c r="T67" s="646"/>
      <c r="U67" s="266"/>
      <c r="V67" s="266"/>
      <c r="W67" s="266"/>
    </row>
    <row r="69" spans="1:27" ht="38.25" x14ac:dyDescent="0.2">
      <c r="B69" s="93"/>
      <c r="C69" s="66"/>
      <c r="D69" s="66"/>
      <c r="E69" s="566" t="s">
        <v>44</v>
      </c>
      <c r="F69" s="567" t="s">
        <v>56</v>
      </c>
      <c r="G69" s="653" t="s">
        <v>380</v>
      </c>
      <c r="H69" s="653"/>
      <c r="I69" s="653"/>
      <c r="J69" s="653"/>
      <c r="K69" s="565" t="s">
        <v>62</v>
      </c>
      <c r="L69" s="568"/>
      <c r="M69" s="569"/>
      <c r="N69" s="570"/>
      <c r="O69" s="571" t="s">
        <v>63</v>
      </c>
      <c r="P69" s="572" t="s">
        <v>59</v>
      </c>
      <c r="Q69" s="94" t="s">
        <v>61</v>
      </c>
      <c r="R69" s="573"/>
      <c r="S69" s="574" t="s">
        <v>60</v>
      </c>
      <c r="T69" s="575" t="s">
        <v>251</v>
      </c>
    </row>
    <row r="70" spans="1:27" x14ac:dyDescent="0.2">
      <c r="B70" s="93"/>
      <c r="C70" s="66"/>
      <c r="D70" s="66"/>
      <c r="E70" s="95" t="s">
        <v>23</v>
      </c>
      <c r="F70" s="96"/>
      <c r="G70" s="97" t="s">
        <v>23</v>
      </c>
      <c r="H70" s="97" t="s">
        <v>74</v>
      </c>
      <c r="I70" s="98" t="s">
        <v>75</v>
      </c>
      <c r="J70" s="99" t="s">
        <v>46</v>
      </c>
      <c r="K70" s="100" t="s">
        <v>23</v>
      </c>
      <c r="L70" s="101" t="s">
        <v>74</v>
      </c>
      <c r="M70" s="102" t="s">
        <v>76</v>
      </c>
      <c r="N70" s="103" t="s">
        <v>46</v>
      </c>
      <c r="O70" s="97" t="s">
        <v>23</v>
      </c>
      <c r="P70" s="97"/>
      <c r="Q70" s="101" t="s">
        <v>23</v>
      </c>
      <c r="R70" s="67"/>
      <c r="S70" s="101"/>
      <c r="T70" s="269">
        <f>H16</f>
        <v>13.043478260869566</v>
      </c>
    </row>
    <row r="71" spans="1:27" ht="25.5" x14ac:dyDescent="0.2">
      <c r="B71" s="104" t="str">
        <f t="shared" ref="B71:B85" si="11">C40</f>
        <v>Hauptfrucht (HFr)</v>
      </c>
      <c r="C71" s="66"/>
      <c r="D71" s="66"/>
      <c r="E71" s="105" t="s">
        <v>5</v>
      </c>
      <c r="F71" s="106" t="s">
        <v>52</v>
      </c>
      <c r="G71" s="107" t="s">
        <v>5</v>
      </c>
      <c r="H71" s="108" t="s">
        <v>394</v>
      </c>
      <c r="I71" s="108" t="s">
        <v>394</v>
      </c>
      <c r="J71" s="109" t="s">
        <v>0</v>
      </c>
      <c r="K71" s="110" t="s">
        <v>5</v>
      </c>
      <c r="L71" s="108" t="s">
        <v>394</v>
      </c>
      <c r="M71" s="108" t="s">
        <v>394</v>
      </c>
      <c r="N71" s="111" t="s">
        <v>0</v>
      </c>
      <c r="O71" s="108" t="s">
        <v>394</v>
      </c>
      <c r="P71" s="107" t="s">
        <v>52</v>
      </c>
      <c r="Q71" s="108" t="s">
        <v>394</v>
      </c>
      <c r="R71" s="67"/>
      <c r="S71" s="112" t="s">
        <v>52</v>
      </c>
      <c r="T71" s="270" t="s">
        <v>4</v>
      </c>
    </row>
    <row r="72" spans="1:27" ht="14.25" x14ac:dyDescent="0.2">
      <c r="B72" s="93">
        <f t="shared" si="11"/>
        <v>0</v>
      </c>
      <c r="C72" s="66"/>
      <c r="D72" s="66"/>
      <c r="E72" s="168"/>
      <c r="F72" s="169"/>
      <c r="G72" s="170"/>
      <c r="H72" s="171"/>
      <c r="I72" s="172"/>
      <c r="J72" s="173"/>
      <c r="K72" s="174"/>
      <c r="L72" s="175"/>
      <c r="M72" s="176"/>
      <c r="N72" s="177"/>
      <c r="O72" s="170"/>
      <c r="P72" s="171"/>
      <c r="Q72" s="178"/>
      <c r="R72" s="179"/>
      <c r="S72" s="175"/>
      <c r="T72" s="271"/>
    </row>
    <row r="73" spans="1:27" x14ac:dyDescent="0.2">
      <c r="B73" s="93" t="str">
        <f t="shared" si="11"/>
        <v>sonstiges Wintergetreide</v>
      </c>
      <c r="C73" s="66"/>
      <c r="D73" s="66"/>
      <c r="E73" s="180">
        <f>S42*$H$12</f>
        <v>66</v>
      </c>
      <c r="F73" s="181"/>
      <c r="G73" s="182">
        <f>SUM(F42:I42)*$H$12*0.1+SUM(M42:Q42)*$H$14</f>
        <v>39.599999999999994</v>
      </c>
      <c r="H73" s="182">
        <f>T42*$H$14</f>
        <v>673.19999999999993</v>
      </c>
      <c r="I73" s="183">
        <f>E42*P12</f>
        <v>2516</v>
      </c>
      <c r="J73" s="184">
        <f t="shared" ref="J73:J85" si="12">IF(NOT(E42=""),H73/I73,"")</f>
        <v>0.26756756756756755</v>
      </c>
      <c r="K73" s="185">
        <f t="shared" ref="K73:L85" si="13">S42*$H$18</f>
        <v>40</v>
      </c>
      <c r="L73" s="186">
        <f t="shared" si="13"/>
        <v>680</v>
      </c>
      <c r="M73" s="187">
        <f t="shared" ref="M73:M85" si="14">E42*M12</f>
        <v>1326</v>
      </c>
      <c r="N73" s="188">
        <f t="shared" ref="N73:N85" si="15">IF(NOT(E42=""),L73/M73,"")</f>
        <v>0.51282051282051277</v>
      </c>
      <c r="O73" s="182">
        <f t="shared" ref="O73:O83" si="16">E73*E42*(1-$H$17)-(L12*E42*S12)</f>
        <v>-2773.2099999999996</v>
      </c>
      <c r="P73" s="182"/>
      <c r="Q73" s="186">
        <f t="shared" ref="Q73:Q83" si="17">L73-(L12*T12*E42)</f>
        <v>-875.84000000000015</v>
      </c>
      <c r="R73" s="189"/>
      <c r="S73" s="186"/>
      <c r="T73" s="272">
        <f>SUM(F42:I42)</f>
        <v>0</v>
      </c>
    </row>
    <row r="74" spans="1:27" x14ac:dyDescent="0.2">
      <c r="B74" s="93" t="str">
        <f t="shared" si="11"/>
        <v>Wintergerste n. Getreide</v>
      </c>
      <c r="C74" s="66"/>
      <c r="D74" s="66"/>
      <c r="E74" s="180">
        <f t="shared" ref="E74:E85" si="18">S43*$H$12</f>
        <v>108.89999999999999</v>
      </c>
      <c r="F74" s="181"/>
      <c r="G74" s="182">
        <f t="shared" ref="G74:G85" si="19">SUM(F43:I43)*$H$12*0.1+SUM(M43:Q43)*$H$14</f>
        <v>43.889999999999993</v>
      </c>
      <c r="H74" s="182">
        <f t="shared" ref="H74:H85" si="20">T43*$H$14</f>
        <v>1078.1099999999999</v>
      </c>
      <c r="I74" s="183">
        <f t="shared" ref="I74:I85" si="21">E43*P13</f>
        <v>2019.6000000000001</v>
      </c>
      <c r="J74" s="184">
        <f t="shared" si="12"/>
        <v>0.53382352941176459</v>
      </c>
      <c r="K74" s="185">
        <f t="shared" si="13"/>
        <v>66</v>
      </c>
      <c r="L74" s="186">
        <f t="shared" si="13"/>
        <v>1089</v>
      </c>
      <c r="M74" s="187">
        <f t="shared" si="14"/>
        <v>1089</v>
      </c>
      <c r="N74" s="188">
        <f t="shared" si="15"/>
        <v>1</v>
      </c>
      <c r="O74" s="182">
        <f t="shared" si="16"/>
        <v>-935.75625000000014</v>
      </c>
      <c r="P74" s="182"/>
      <c r="Q74" s="186">
        <f t="shared" si="17"/>
        <v>-177.54000000000019</v>
      </c>
      <c r="R74" s="189"/>
      <c r="S74" s="186"/>
      <c r="T74" s="272">
        <f>SUM(F43:I43)</f>
        <v>13</v>
      </c>
    </row>
    <row r="75" spans="1:27" x14ac:dyDescent="0.2">
      <c r="B75" s="93" t="str">
        <f t="shared" si="11"/>
        <v>Winterraps n. Getreide</v>
      </c>
      <c r="C75" s="66"/>
      <c r="D75" s="66"/>
      <c r="E75" s="180">
        <f t="shared" si="18"/>
        <v>115.5</v>
      </c>
      <c r="F75" s="181"/>
      <c r="G75" s="182">
        <f t="shared" si="19"/>
        <v>47.849999999999994</v>
      </c>
      <c r="H75" s="182">
        <f t="shared" si="20"/>
        <v>1143.4499999999998</v>
      </c>
      <c r="I75" s="183">
        <f t="shared" si="21"/>
        <v>2389.2000000000003</v>
      </c>
      <c r="J75" s="184">
        <f t="shared" si="12"/>
        <v>0.47859116022099435</v>
      </c>
      <c r="K75" s="185">
        <f t="shared" si="13"/>
        <v>70</v>
      </c>
      <c r="L75" s="186">
        <f t="shared" si="13"/>
        <v>1155</v>
      </c>
      <c r="M75" s="187">
        <f t="shared" si="14"/>
        <v>1435.5</v>
      </c>
      <c r="N75" s="188">
        <f t="shared" si="15"/>
        <v>0.8045977011494253</v>
      </c>
      <c r="O75" s="182">
        <f t="shared" si="16"/>
        <v>-1478.6887499999998</v>
      </c>
      <c r="P75" s="182"/>
      <c r="Q75" s="186">
        <f t="shared" si="17"/>
        <v>-563.63999999999987</v>
      </c>
      <c r="R75" s="189"/>
      <c r="S75" s="186"/>
      <c r="T75" s="272">
        <f>SUM(F44:I44)</f>
        <v>13</v>
      </c>
    </row>
    <row r="76" spans="1:27" x14ac:dyDescent="0.2">
      <c r="B76" s="93" t="str">
        <f t="shared" si="11"/>
        <v>Mais</v>
      </c>
      <c r="C76" s="66"/>
      <c r="D76" s="66"/>
      <c r="E76" s="180">
        <f t="shared" si="18"/>
        <v>132</v>
      </c>
      <c r="F76" s="181"/>
      <c r="G76" s="182">
        <f t="shared" si="19"/>
        <v>79.199999999999989</v>
      </c>
      <c r="H76" s="182">
        <f t="shared" si="20"/>
        <v>3959.9999999999995</v>
      </c>
      <c r="I76" s="183">
        <f t="shared" si="21"/>
        <v>7500</v>
      </c>
      <c r="J76" s="184">
        <f t="shared" si="12"/>
        <v>0.52799999999999991</v>
      </c>
      <c r="K76" s="185">
        <f t="shared" si="13"/>
        <v>80</v>
      </c>
      <c r="L76" s="186">
        <f t="shared" si="13"/>
        <v>4000</v>
      </c>
      <c r="M76" s="187">
        <f t="shared" si="14"/>
        <v>4750</v>
      </c>
      <c r="N76" s="188">
        <f t="shared" si="15"/>
        <v>0.84210526315789469</v>
      </c>
      <c r="O76" s="182">
        <f t="shared" si="16"/>
        <v>-4350</v>
      </c>
      <c r="P76" s="182"/>
      <c r="Q76" s="186">
        <f t="shared" si="17"/>
        <v>-275</v>
      </c>
      <c r="R76" s="189"/>
      <c r="S76" s="186"/>
      <c r="T76" s="272">
        <f t="shared" ref="T76:T82" si="22">SUM(F45:I45)</f>
        <v>0</v>
      </c>
    </row>
    <row r="77" spans="1:27" x14ac:dyDescent="0.2">
      <c r="B77" s="93" t="str">
        <f t="shared" si="11"/>
        <v>Mais mit Vorfrucht</v>
      </c>
      <c r="C77" s="66"/>
      <c r="D77" s="66"/>
      <c r="E77" s="180">
        <f t="shared" si="18"/>
        <v>0</v>
      </c>
      <c r="F77" s="181"/>
      <c r="G77" s="182">
        <f t="shared" si="19"/>
        <v>0</v>
      </c>
      <c r="H77" s="182">
        <f t="shared" si="20"/>
        <v>0</v>
      </c>
      <c r="I77" s="183">
        <f t="shared" si="21"/>
        <v>0</v>
      </c>
      <c r="J77" s="184" t="str">
        <f t="shared" si="12"/>
        <v/>
      </c>
      <c r="K77" s="185">
        <f t="shared" si="13"/>
        <v>0</v>
      </c>
      <c r="L77" s="186">
        <f t="shared" si="13"/>
        <v>0</v>
      </c>
      <c r="M77" s="187">
        <f t="shared" si="14"/>
        <v>0</v>
      </c>
      <c r="N77" s="188" t="str">
        <f t="shared" si="15"/>
        <v/>
      </c>
      <c r="O77" s="182">
        <f t="shared" si="16"/>
        <v>0</v>
      </c>
      <c r="P77" s="182"/>
      <c r="Q77" s="186">
        <f t="shared" si="17"/>
        <v>0</v>
      </c>
      <c r="R77" s="189"/>
      <c r="S77" s="186"/>
      <c r="T77" s="272">
        <f t="shared" si="22"/>
        <v>0</v>
      </c>
    </row>
    <row r="78" spans="1:27" x14ac:dyDescent="0.2">
      <c r="B78" s="93" t="str">
        <f t="shared" si="11"/>
        <v>Sommergetreide</v>
      </c>
      <c r="C78" s="66"/>
      <c r="D78" s="66"/>
      <c r="E78" s="180">
        <f t="shared" si="18"/>
        <v>0</v>
      </c>
      <c r="F78" s="181"/>
      <c r="G78" s="182">
        <f t="shared" si="19"/>
        <v>0</v>
      </c>
      <c r="H78" s="182">
        <f t="shared" si="20"/>
        <v>0</v>
      </c>
      <c r="I78" s="183">
        <f t="shared" si="21"/>
        <v>0</v>
      </c>
      <c r="J78" s="184" t="str">
        <f t="shared" si="12"/>
        <v/>
      </c>
      <c r="K78" s="185">
        <f t="shared" si="13"/>
        <v>0</v>
      </c>
      <c r="L78" s="186">
        <f t="shared" si="13"/>
        <v>0</v>
      </c>
      <c r="M78" s="187">
        <f t="shared" si="14"/>
        <v>0</v>
      </c>
      <c r="N78" s="188" t="str">
        <f t="shared" si="15"/>
        <v/>
      </c>
      <c r="O78" s="182">
        <f t="shared" si="16"/>
        <v>0</v>
      </c>
      <c r="P78" s="182"/>
      <c r="Q78" s="186">
        <f t="shared" si="17"/>
        <v>0</v>
      </c>
      <c r="R78" s="189"/>
      <c r="S78" s="186"/>
      <c r="T78" s="272">
        <f t="shared" si="22"/>
        <v>0</v>
      </c>
    </row>
    <row r="79" spans="1:27" x14ac:dyDescent="0.2">
      <c r="A79" s="32"/>
      <c r="B79" s="93" t="str">
        <f t="shared" si="11"/>
        <v>Rüben</v>
      </c>
      <c r="C79" s="66"/>
      <c r="D79" s="66"/>
      <c r="E79" s="180">
        <f t="shared" si="18"/>
        <v>0</v>
      </c>
      <c r="F79" s="181"/>
      <c r="G79" s="182">
        <f t="shared" si="19"/>
        <v>0</v>
      </c>
      <c r="H79" s="182">
        <f t="shared" si="20"/>
        <v>0</v>
      </c>
      <c r="I79" s="183">
        <f t="shared" si="21"/>
        <v>0</v>
      </c>
      <c r="J79" s="184" t="str">
        <f t="shared" si="12"/>
        <v/>
      </c>
      <c r="K79" s="185">
        <f t="shared" si="13"/>
        <v>0</v>
      </c>
      <c r="L79" s="186">
        <f t="shared" si="13"/>
        <v>0</v>
      </c>
      <c r="M79" s="187">
        <f t="shared" si="14"/>
        <v>0</v>
      </c>
      <c r="N79" s="188" t="str">
        <f t="shared" si="15"/>
        <v/>
      </c>
      <c r="O79" s="182">
        <f t="shared" si="16"/>
        <v>0</v>
      </c>
      <c r="P79" s="182"/>
      <c r="Q79" s="186">
        <f t="shared" si="17"/>
        <v>0</v>
      </c>
      <c r="R79" s="189"/>
      <c r="S79" s="186"/>
      <c r="T79" s="272">
        <f t="shared" si="22"/>
        <v>0</v>
      </c>
    </row>
    <row r="80" spans="1:27" x14ac:dyDescent="0.2">
      <c r="A80" s="32"/>
      <c r="B80" s="93" t="str">
        <f t="shared" si="11"/>
        <v>Kartoffeln</v>
      </c>
      <c r="C80" s="66"/>
      <c r="D80" s="66"/>
      <c r="E80" s="180">
        <f t="shared" si="18"/>
        <v>0</v>
      </c>
      <c r="F80" s="181"/>
      <c r="G80" s="182">
        <f t="shared" si="19"/>
        <v>0</v>
      </c>
      <c r="H80" s="182">
        <f t="shared" si="20"/>
        <v>0</v>
      </c>
      <c r="I80" s="183">
        <f t="shared" si="21"/>
        <v>0</v>
      </c>
      <c r="J80" s="184" t="str">
        <f t="shared" si="12"/>
        <v/>
      </c>
      <c r="K80" s="185">
        <f t="shared" si="13"/>
        <v>0</v>
      </c>
      <c r="L80" s="186">
        <f t="shared" si="13"/>
        <v>0</v>
      </c>
      <c r="M80" s="187">
        <f t="shared" si="14"/>
        <v>0</v>
      </c>
      <c r="N80" s="188" t="str">
        <f t="shared" si="15"/>
        <v/>
      </c>
      <c r="O80" s="182">
        <f t="shared" si="16"/>
        <v>0</v>
      </c>
      <c r="P80" s="182"/>
      <c r="Q80" s="186">
        <f t="shared" si="17"/>
        <v>0</v>
      </c>
      <c r="R80" s="189"/>
      <c r="S80" s="186"/>
      <c r="T80" s="272">
        <f t="shared" si="22"/>
        <v>0</v>
      </c>
    </row>
    <row r="81" spans="1:20" x14ac:dyDescent="0.2">
      <c r="A81" s="32"/>
      <c r="B81" s="93" t="str">
        <f t="shared" si="11"/>
        <v>Feldfutter</v>
      </c>
      <c r="C81" s="66"/>
      <c r="D81" s="66"/>
      <c r="E81" s="180">
        <f t="shared" si="18"/>
        <v>0</v>
      </c>
      <c r="F81" s="181"/>
      <c r="G81" s="182">
        <f t="shared" si="19"/>
        <v>0</v>
      </c>
      <c r="H81" s="182">
        <f t="shared" si="20"/>
        <v>0</v>
      </c>
      <c r="I81" s="183">
        <f t="shared" si="21"/>
        <v>0</v>
      </c>
      <c r="J81" s="184" t="str">
        <f t="shared" si="12"/>
        <v/>
      </c>
      <c r="K81" s="185">
        <f t="shared" si="13"/>
        <v>0</v>
      </c>
      <c r="L81" s="186">
        <f t="shared" si="13"/>
        <v>0</v>
      </c>
      <c r="M81" s="187">
        <f t="shared" si="14"/>
        <v>0</v>
      </c>
      <c r="N81" s="188" t="str">
        <f t="shared" si="15"/>
        <v/>
      </c>
      <c r="O81" s="182">
        <f t="shared" si="16"/>
        <v>0</v>
      </c>
      <c r="P81" s="182"/>
      <c r="Q81" s="186">
        <f t="shared" si="17"/>
        <v>0</v>
      </c>
      <c r="R81" s="189"/>
      <c r="S81" s="186"/>
      <c r="T81" s="272">
        <f t="shared" si="22"/>
        <v>0</v>
      </c>
    </row>
    <row r="82" spans="1:20" x14ac:dyDescent="0.2">
      <c r="A82" s="32"/>
      <c r="B82" s="250" t="str">
        <f t="shared" si="11"/>
        <v>Zwischenfrucht (ZWF)</v>
      </c>
      <c r="C82" s="66"/>
      <c r="D82" s="66"/>
      <c r="E82" s="180">
        <f t="shared" si="18"/>
        <v>0</v>
      </c>
      <c r="F82" s="181"/>
      <c r="G82" s="182">
        <f t="shared" si="19"/>
        <v>0</v>
      </c>
      <c r="H82" s="182">
        <f t="shared" si="20"/>
        <v>0</v>
      </c>
      <c r="I82" s="183">
        <f t="shared" si="21"/>
        <v>600</v>
      </c>
      <c r="J82" s="184">
        <f t="shared" si="12"/>
        <v>0</v>
      </c>
      <c r="K82" s="185">
        <f t="shared" si="13"/>
        <v>0</v>
      </c>
      <c r="L82" s="186">
        <f t="shared" si="13"/>
        <v>0</v>
      </c>
      <c r="M82" s="187">
        <f t="shared" si="14"/>
        <v>140</v>
      </c>
      <c r="N82" s="188">
        <f t="shared" si="15"/>
        <v>0</v>
      </c>
      <c r="O82" s="182">
        <f t="shared" si="16"/>
        <v>0</v>
      </c>
      <c r="P82" s="182"/>
      <c r="Q82" s="186">
        <f t="shared" si="17"/>
        <v>0</v>
      </c>
      <c r="R82" s="189"/>
      <c r="S82" s="186"/>
      <c r="T82" s="272">
        <f t="shared" si="22"/>
        <v>0</v>
      </c>
    </row>
    <row r="83" spans="1:20" x14ac:dyDescent="0.2">
      <c r="A83" s="32"/>
      <c r="B83" s="93" t="str">
        <f t="shared" si="11"/>
        <v>Zweitfrucht (ZFr)</v>
      </c>
      <c r="C83" s="66"/>
      <c r="D83" s="66"/>
      <c r="E83" s="180">
        <f t="shared" si="18"/>
        <v>0</v>
      </c>
      <c r="F83" s="181"/>
      <c r="G83" s="182">
        <f t="shared" si="19"/>
        <v>0</v>
      </c>
      <c r="H83" s="182">
        <f>T52*$H$14</f>
        <v>0</v>
      </c>
      <c r="I83" s="183">
        <f t="shared" si="21"/>
        <v>0</v>
      </c>
      <c r="J83" s="184" t="str">
        <f t="shared" si="12"/>
        <v/>
      </c>
      <c r="K83" s="185">
        <f t="shared" si="13"/>
        <v>0</v>
      </c>
      <c r="L83" s="186">
        <f t="shared" si="13"/>
        <v>0</v>
      </c>
      <c r="M83" s="187">
        <f t="shared" si="14"/>
        <v>0</v>
      </c>
      <c r="N83" s="188" t="str">
        <f t="shared" si="15"/>
        <v/>
      </c>
      <c r="O83" s="182">
        <f t="shared" si="16"/>
        <v>0</v>
      </c>
      <c r="P83" s="182"/>
      <c r="Q83" s="186">
        <f t="shared" si="17"/>
        <v>0</v>
      </c>
      <c r="R83" s="189"/>
      <c r="S83" s="186"/>
      <c r="T83" s="272"/>
    </row>
    <row r="84" spans="1:20" x14ac:dyDescent="0.2">
      <c r="A84" s="32"/>
      <c r="B84" s="93" t="str">
        <f t="shared" si="11"/>
        <v>Grünland intensiv</v>
      </c>
      <c r="C84" s="66"/>
      <c r="D84" s="66"/>
      <c r="E84" s="180">
        <f t="shared" si="18"/>
        <v>0</v>
      </c>
      <c r="F84" s="181"/>
      <c r="G84" s="182">
        <f t="shared" si="19"/>
        <v>0</v>
      </c>
      <c r="H84" s="182">
        <f t="shared" si="20"/>
        <v>0</v>
      </c>
      <c r="I84" s="183">
        <f t="shared" si="21"/>
        <v>0</v>
      </c>
      <c r="J84" s="184" t="str">
        <f t="shared" si="12"/>
        <v/>
      </c>
      <c r="K84" s="185">
        <f t="shared" si="13"/>
        <v>0</v>
      </c>
      <c r="L84" s="186">
        <f t="shared" si="13"/>
        <v>0</v>
      </c>
      <c r="M84" s="187">
        <f t="shared" si="14"/>
        <v>0</v>
      </c>
      <c r="N84" s="188" t="str">
        <f t="shared" si="15"/>
        <v/>
      </c>
      <c r="O84" s="182">
        <f>E84*E53*(1-$H$17)-(L23*E53*S23)</f>
        <v>0</v>
      </c>
      <c r="P84" s="182"/>
      <c r="Q84" s="186">
        <f>L84-(L22*T22*E53)</f>
        <v>0</v>
      </c>
      <c r="R84" s="189"/>
      <c r="S84" s="186"/>
      <c r="T84" s="272"/>
    </row>
    <row r="85" spans="1:20" x14ac:dyDescent="0.2">
      <c r="A85" s="32"/>
      <c r="B85" s="93" t="str">
        <f t="shared" si="11"/>
        <v>Grünland extensiv</v>
      </c>
      <c r="C85" s="66"/>
      <c r="D85" s="66"/>
      <c r="E85" s="180">
        <f t="shared" si="18"/>
        <v>49.5</v>
      </c>
      <c r="F85" s="181"/>
      <c r="G85" s="182">
        <f t="shared" si="19"/>
        <v>29.699999999999996</v>
      </c>
      <c r="H85" s="182">
        <f t="shared" si="20"/>
        <v>29.699999999999996</v>
      </c>
      <c r="I85" s="183">
        <f t="shared" si="21"/>
        <v>45</v>
      </c>
      <c r="J85" s="184">
        <f t="shared" si="12"/>
        <v>0.65999999999999992</v>
      </c>
      <c r="K85" s="185">
        <f t="shared" si="13"/>
        <v>30</v>
      </c>
      <c r="L85" s="186">
        <f t="shared" si="13"/>
        <v>30</v>
      </c>
      <c r="M85" s="187">
        <f t="shared" si="14"/>
        <v>35</v>
      </c>
      <c r="N85" s="188">
        <f t="shared" si="15"/>
        <v>0.8571428571428571</v>
      </c>
      <c r="O85" s="182">
        <f>E85*E54*(1-$H$17)-(L24*E54*S24)</f>
        <v>-56.787500000000009</v>
      </c>
      <c r="P85" s="182"/>
      <c r="Q85" s="186">
        <f>L85-(L24*T24*E54)</f>
        <v>-8.5</v>
      </c>
      <c r="R85" s="189"/>
      <c r="S85" s="186"/>
      <c r="T85" s="272"/>
    </row>
    <row r="86" spans="1:20" ht="14.25" x14ac:dyDescent="0.2">
      <c r="B86" s="93"/>
      <c r="C86" s="66"/>
      <c r="D86" s="66"/>
      <c r="E86" s="190"/>
      <c r="F86" s="191"/>
      <c r="G86" s="182"/>
      <c r="H86" s="182"/>
      <c r="I86" s="182"/>
      <c r="J86" s="184" t="str">
        <f>IF(NOT(B86=0),H86/I86,"")</f>
        <v/>
      </c>
      <c r="K86" s="185"/>
      <c r="L86" s="186"/>
      <c r="M86" s="192"/>
      <c r="N86" s="188" t="str">
        <f>IF(NOT(B86=0),L86/M86,"")</f>
        <v/>
      </c>
      <c r="O86" s="182"/>
      <c r="P86" s="182"/>
      <c r="Q86" s="186"/>
      <c r="R86" s="189"/>
      <c r="S86" s="186"/>
      <c r="T86" s="272"/>
    </row>
    <row r="87" spans="1:20" x14ac:dyDescent="0.2">
      <c r="B87" s="93" t="str">
        <f>B57</f>
        <v xml:space="preserve">Abgabe(-)/Aufnahme(+) </v>
      </c>
      <c r="C87" s="66"/>
      <c r="D87" s="66"/>
      <c r="E87" s="180">
        <f>T57*$H$12</f>
        <v>0</v>
      </c>
      <c r="F87" s="181"/>
      <c r="G87" s="182"/>
      <c r="H87" s="182"/>
      <c r="I87" s="183"/>
      <c r="J87" s="184"/>
      <c r="K87" s="185"/>
      <c r="L87" s="186"/>
      <c r="M87" s="187"/>
      <c r="N87" s="188"/>
      <c r="O87" s="182">
        <f>E87</f>
        <v>0</v>
      </c>
      <c r="P87" s="182"/>
      <c r="Q87" s="186">
        <f>H18*T57</f>
        <v>0</v>
      </c>
      <c r="R87" s="189"/>
      <c r="S87" s="186"/>
      <c r="T87" s="272"/>
    </row>
    <row r="88" spans="1:20" x14ac:dyDescent="0.2">
      <c r="B88" s="93"/>
      <c r="C88" s="66"/>
      <c r="D88" s="66"/>
      <c r="E88" s="180"/>
      <c r="F88" s="181"/>
      <c r="G88" s="182"/>
      <c r="H88" s="182"/>
      <c r="I88" s="183"/>
      <c r="J88" s="184"/>
      <c r="K88" s="185"/>
      <c r="L88" s="186"/>
      <c r="M88" s="187"/>
      <c r="N88" s="188"/>
      <c r="O88" s="182"/>
      <c r="P88" s="182"/>
      <c r="Q88" s="186"/>
      <c r="R88" s="189"/>
      <c r="S88" s="186"/>
      <c r="T88" s="272"/>
    </row>
    <row r="89" spans="1:20" ht="14.25" x14ac:dyDescent="0.2">
      <c r="B89" s="104" t="s">
        <v>55</v>
      </c>
      <c r="C89" s="113"/>
      <c r="D89" s="113"/>
      <c r="E89" s="193">
        <f>T55*$H$12</f>
        <v>11474.099999999999</v>
      </c>
      <c r="F89" s="194">
        <f>E38*F90</f>
        <v>17170</v>
      </c>
      <c r="G89" s="195"/>
      <c r="H89" s="196">
        <f>SUM(H73:H85)</f>
        <v>6884.4599999999991</v>
      </c>
      <c r="I89" s="197">
        <f>SUM(I73:I85)</f>
        <v>15069.800000000001</v>
      </c>
      <c r="J89" s="198">
        <f>IF(NOT(B89=0),H89/I89,"")</f>
        <v>0.45683817967059936</v>
      </c>
      <c r="K89" s="199"/>
      <c r="L89" s="200">
        <f>SUM(L73:L85)</f>
        <v>6954</v>
      </c>
      <c r="M89" s="201">
        <f>SUM(M73:M85)</f>
        <v>8775.5</v>
      </c>
      <c r="N89" s="202">
        <f>IF(NOT(B89=0),L89/M89,"")</f>
        <v>0.79243347957381349</v>
      </c>
      <c r="O89" s="196">
        <f>SUM(O73:O87)</f>
        <v>-9594.4424999999992</v>
      </c>
      <c r="P89" s="197">
        <f>E38*P90</f>
        <v>5050</v>
      </c>
      <c r="Q89" s="200">
        <f>SUM(Q73:R87)</f>
        <v>-1900.5200000000002</v>
      </c>
      <c r="R89" s="189"/>
      <c r="S89" s="203">
        <f>E38*S90</f>
        <v>1010</v>
      </c>
      <c r="T89" s="273">
        <f>SUMPRODUCT(T73:T85,E42:E54)</f>
        <v>429</v>
      </c>
    </row>
    <row r="90" spans="1:20" x14ac:dyDescent="0.2">
      <c r="B90" s="104" t="s">
        <v>45</v>
      </c>
      <c r="C90" s="113"/>
      <c r="D90" s="113"/>
      <c r="E90" s="193">
        <f>E89/E38</f>
        <v>113.60495049504949</v>
      </c>
      <c r="F90" s="194">
        <v>170</v>
      </c>
      <c r="G90" s="197">
        <f>H89/$E$38</f>
        <v>68.162970297029688</v>
      </c>
      <c r="H90" s="204"/>
      <c r="I90" s="197">
        <f>I89/$E$38</f>
        <v>149.20594059405943</v>
      </c>
      <c r="J90" s="198">
        <f>IF(NOT(B90=0),G90/I90,"")</f>
        <v>0.45683817967059931</v>
      </c>
      <c r="K90" s="205">
        <f>L89/$E$38</f>
        <v>68.851485148514854</v>
      </c>
      <c r="L90" s="206"/>
      <c r="M90" s="201">
        <f>M89/$E$38</f>
        <v>86.886138613861391</v>
      </c>
      <c r="N90" s="202">
        <f>IF(NOT(B90=0),K90/M90,"")</f>
        <v>0.79243347957381349</v>
      </c>
      <c r="O90" s="197">
        <f>O89/$E$38</f>
        <v>-94.994480198019801</v>
      </c>
      <c r="P90" s="197">
        <v>50</v>
      </c>
      <c r="Q90" s="203">
        <f>Q89/$E$38</f>
        <v>-18.817029702970299</v>
      </c>
      <c r="R90" s="189"/>
      <c r="S90" s="203">
        <v>10</v>
      </c>
      <c r="T90" s="274">
        <f>T89/$E$38</f>
        <v>4.2475247524752477</v>
      </c>
    </row>
    <row r="91" spans="1:20" ht="14.25" x14ac:dyDescent="0.2">
      <c r="B91" s="93"/>
      <c r="C91" s="66"/>
      <c r="D91" s="66"/>
      <c r="E91" s="207"/>
      <c r="F91" s="208"/>
      <c r="G91" s="209"/>
      <c r="H91" s="209"/>
      <c r="I91" s="210"/>
      <c r="J91" s="210"/>
      <c r="K91" s="211"/>
      <c r="L91" s="211"/>
      <c r="M91" s="211"/>
      <c r="N91" s="211"/>
      <c r="O91" s="209"/>
      <c r="P91" s="209"/>
      <c r="Q91" s="212"/>
      <c r="R91" s="179"/>
      <c r="S91" s="212"/>
      <c r="T91" s="275"/>
    </row>
    <row r="92" spans="1:20" ht="14.25" x14ac:dyDescent="0.2">
      <c r="B92" s="104" t="s">
        <v>48</v>
      </c>
      <c r="C92" s="66"/>
      <c r="D92" s="66"/>
      <c r="E92" s="207"/>
      <c r="F92" s="208"/>
      <c r="G92" s="209"/>
      <c r="H92" s="209"/>
      <c r="I92" s="210"/>
      <c r="J92" s="210"/>
      <c r="K92" s="211"/>
      <c r="L92" s="211"/>
      <c r="M92" s="211"/>
      <c r="N92" s="211"/>
      <c r="O92" s="213"/>
      <c r="P92" s="209"/>
      <c r="Q92" s="212"/>
      <c r="R92" s="179"/>
      <c r="S92" s="212"/>
      <c r="T92" s="275"/>
    </row>
    <row r="93" spans="1:20" ht="14.25" x14ac:dyDescent="0.2">
      <c r="B93" s="33" t="s">
        <v>58</v>
      </c>
      <c r="C93" s="34"/>
      <c r="D93" s="34"/>
      <c r="E93" s="214"/>
      <c r="F93" s="214"/>
      <c r="G93" s="215"/>
      <c r="H93" s="215"/>
      <c r="I93" s="216"/>
      <c r="J93" s="216"/>
      <c r="K93" s="217"/>
      <c r="L93" s="217"/>
      <c r="M93" s="217"/>
      <c r="N93" s="217"/>
      <c r="O93" s="215"/>
      <c r="P93" s="215"/>
      <c r="Q93" s="218"/>
      <c r="R93" s="217"/>
      <c r="S93" s="218"/>
      <c r="T93" s="276"/>
    </row>
    <row r="94" spans="1:20" ht="14.25" x14ac:dyDescent="0.2">
      <c r="B94" s="114"/>
      <c r="D94" s="115" t="s">
        <v>47</v>
      </c>
      <c r="E94" s="219" t="str">
        <f>IF(E90&lt;=F90,"Ja","Nein")</f>
        <v>Ja</v>
      </c>
      <c r="F94" s="220">
        <f>E90/F90</f>
        <v>0.66826441467676168</v>
      </c>
      <c r="G94" s="221"/>
      <c r="H94" s="221"/>
      <c r="I94" s="222"/>
      <c r="J94" s="222"/>
      <c r="K94" s="223"/>
      <c r="L94" s="223"/>
      <c r="M94" s="223"/>
      <c r="N94" s="223"/>
      <c r="O94" s="221"/>
      <c r="P94" s="221"/>
      <c r="Q94" s="224"/>
      <c r="R94" s="223"/>
      <c r="S94" s="224"/>
      <c r="T94" s="277"/>
    </row>
    <row r="95" spans="1:20" ht="14.25" x14ac:dyDescent="0.2">
      <c r="A95" s="129"/>
      <c r="B95" s="33" t="s">
        <v>64</v>
      </c>
      <c r="C95" s="34"/>
      <c r="D95" s="34"/>
      <c r="E95" s="225"/>
      <c r="F95" s="226"/>
      <c r="G95" s="215"/>
      <c r="H95" s="215"/>
      <c r="I95" s="227"/>
      <c r="J95" s="227"/>
      <c r="K95" s="217"/>
      <c r="L95" s="217"/>
      <c r="M95" s="228"/>
      <c r="N95" s="228"/>
      <c r="O95" s="215"/>
      <c r="P95" s="215"/>
      <c r="Q95" s="218"/>
      <c r="R95" s="217"/>
      <c r="S95" s="218"/>
      <c r="T95" s="276"/>
    </row>
    <row r="96" spans="1:20" ht="14.25" x14ac:dyDescent="0.2">
      <c r="A96" s="129"/>
      <c r="B96" s="114"/>
      <c r="D96" s="115" t="s">
        <v>57</v>
      </c>
      <c r="E96" s="229"/>
      <c r="F96" s="230"/>
      <c r="G96" s="222"/>
      <c r="H96" s="221"/>
      <c r="I96" s="231" t="str">
        <f>IF(COUNTIFS(J73:J90,"&gt;100%")=0,"Ja","Nein")</f>
        <v>Ja</v>
      </c>
      <c r="J96" s="232">
        <f>J90</f>
        <v>0.45683817967059931</v>
      </c>
      <c r="K96" s="233"/>
      <c r="L96" s="233"/>
      <c r="M96" s="234" t="str">
        <f>IF(COUNTIFS(N73:N90,"&gt;100%")=0,"Ja","Nein")</f>
        <v>Ja</v>
      </c>
      <c r="N96" s="235">
        <f>N90</f>
        <v>0.79243347957381349</v>
      </c>
      <c r="O96" s="236"/>
      <c r="P96" s="237"/>
      <c r="Q96" s="233"/>
      <c r="R96" s="223"/>
      <c r="S96" s="238"/>
      <c r="T96" s="278"/>
    </row>
    <row r="97" spans="1:26" ht="14.25" x14ac:dyDescent="0.2">
      <c r="B97" s="33" t="s">
        <v>65</v>
      </c>
      <c r="C97" s="34"/>
      <c r="D97" s="34"/>
      <c r="E97" s="225"/>
      <c r="F97" s="226"/>
      <c r="G97" s="216"/>
      <c r="H97" s="216"/>
      <c r="I97" s="239"/>
      <c r="J97" s="239"/>
      <c r="K97" s="240"/>
      <c r="L97" s="240"/>
      <c r="M97" s="240"/>
      <c r="N97" s="240"/>
      <c r="O97" s="241"/>
      <c r="P97" s="241"/>
      <c r="Q97" s="242"/>
      <c r="R97" s="243"/>
      <c r="S97" s="242"/>
      <c r="T97" s="279"/>
    </row>
    <row r="98" spans="1:26" ht="13.9" customHeight="1" x14ac:dyDescent="0.2">
      <c r="B98" s="114"/>
      <c r="C98" s="116"/>
      <c r="D98" s="115" t="s">
        <v>47</v>
      </c>
      <c r="E98" s="230"/>
      <c r="F98" s="230"/>
      <c r="G98" s="222"/>
      <c r="H98" s="222"/>
      <c r="I98" s="236"/>
      <c r="J98" s="236"/>
      <c r="K98" s="233"/>
      <c r="L98" s="233"/>
      <c r="M98" s="233"/>
      <c r="N98" s="233"/>
      <c r="O98" s="244" t="str">
        <f>IF(O90&lt;=P90,"Ja","Nein")</f>
        <v>Ja</v>
      </c>
      <c r="P98" s="245">
        <f>O90/P90</f>
        <v>-1.8998896039603961</v>
      </c>
      <c r="Q98" s="246" t="str">
        <f>IF(Q90&lt;=S90,"Ja","Nein")</f>
        <v>Ja</v>
      </c>
      <c r="R98" s="247"/>
      <c r="S98" s="248">
        <f>Q90/S90</f>
        <v>-1.8817029702970298</v>
      </c>
      <c r="T98" s="278"/>
    </row>
    <row r="99" spans="1:26" ht="13.9" hidden="1" customHeight="1" x14ac:dyDescent="0.2">
      <c r="B99" s="117" t="s">
        <v>35</v>
      </c>
      <c r="E99" s="118" t="str">
        <f>IF(F94&gt;1,B93,"")</f>
        <v/>
      </c>
      <c r="F99" s="118"/>
      <c r="G99" s="118"/>
      <c r="H99" s="118"/>
      <c r="I99" s="118"/>
      <c r="J99" s="118" t="str">
        <f>IF(I96="Nein",B95&amp;"-Stickstoff","")</f>
        <v/>
      </c>
      <c r="K99" s="118"/>
      <c r="L99" s="118"/>
      <c r="M99" s="118"/>
      <c r="N99" s="119" t="str">
        <f>IF(M96="Nein",B95&amp; "-Phosphat","")</f>
        <v/>
      </c>
      <c r="O99" s="118"/>
      <c r="P99" s="119" t="str">
        <f>IF(P98&gt;1,B97&amp;"-Stickstoff","")</f>
        <v/>
      </c>
      <c r="Q99" s="119"/>
      <c r="R99" s="119"/>
      <c r="S99" s="119" t="str">
        <f>IF(S98&gt;1,B97&amp;"-Phosphat","")</f>
        <v/>
      </c>
      <c r="T99" s="119" t="str">
        <f>IF(OR(T73&gt;T70,T74&gt;T70,T75&gt;T70,T76&gt;T70,T77&gt;T70,T78&gt;T70,T79&gt;T70,T82&gt;T70),"max. Aufbring.-menge im Herbst","")</f>
        <v/>
      </c>
    </row>
    <row r="100" spans="1:26" ht="13.9" hidden="1" customHeight="1" x14ac:dyDescent="0.2">
      <c r="B100" s="117" t="s">
        <v>35</v>
      </c>
      <c r="E100" s="118">
        <f>IF(F94&gt;1,1,0)</f>
        <v>0</v>
      </c>
      <c r="F100" s="118"/>
      <c r="G100" s="118"/>
      <c r="H100" s="118"/>
      <c r="I100" s="118"/>
      <c r="J100" s="118">
        <f>IF(I96="Nein",1,0)</f>
        <v>0</v>
      </c>
      <c r="K100" s="118"/>
      <c r="L100" s="118"/>
      <c r="M100" s="118"/>
      <c r="N100" s="119">
        <f>IF(M96="Nein",1,0)</f>
        <v>0</v>
      </c>
      <c r="O100" s="118"/>
      <c r="P100" s="119">
        <f>IF(P98&gt;1,1,0)</f>
        <v>0</v>
      </c>
      <c r="Q100" s="119"/>
      <c r="R100" s="119"/>
      <c r="S100" s="119">
        <f>IF(S98&gt;1,1,0)</f>
        <v>0</v>
      </c>
      <c r="T100" s="119">
        <f>IF(OR(T73&gt;T70,T74&gt;T70,T75&gt;T70,T76&gt;T70,T77&gt;T70,T78&gt;T70,T79&gt;T70,T82&gt;T70),1,0)</f>
        <v>0</v>
      </c>
    </row>
    <row r="101" spans="1:26" ht="12.95" hidden="1" x14ac:dyDescent="0.2">
      <c r="B101" s="117" t="s">
        <v>35</v>
      </c>
      <c r="E101" s="18" t="str">
        <f>E99&amp;IF(E100=1," &amp; ","")&amp;J99&amp;IF(J100=1," &amp; ","")&amp;N99&amp;IF(N100=1," &amp; ","")&amp;P99&amp;IF(P100=1," &amp; ","")&amp;S99&amp; IF(S100=1," &amp; ","")&amp;T99</f>
        <v/>
      </c>
    </row>
    <row r="102" spans="1:26" x14ac:dyDescent="0.2">
      <c r="B102" s="117"/>
    </row>
    <row r="103" spans="1:26" x14ac:dyDescent="0.2">
      <c r="B103" s="18" t="s">
        <v>43</v>
      </c>
    </row>
    <row r="104" spans="1:26" ht="17.850000000000001" customHeight="1" x14ac:dyDescent="0.2">
      <c r="A104" s="120"/>
      <c r="B104" s="33"/>
      <c r="C104" s="121"/>
      <c r="D104" s="122"/>
      <c r="E104" s="123" t="s">
        <v>41</v>
      </c>
      <c r="F104" s="82" t="s">
        <v>18</v>
      </c>
      <c r="G104" s="82" t="s">
        <v>7</v>
      </c>
      <c r="H104" s="82" t="s">
        <v>8</v>
      </c>
      <c r="I104" s="82" t="s">
        <v>9</v>
      </c>
      <c r="J104" s="82" t="s">
        <v>10</v>
      </c>
      <c r="K104" s="82" t="s">
        <v>11</v>
      </c>
      <c r="L104" s="82" t="s">
        <v>12</v>
      </c>
      <c r="M104" s="82" t="s">
        <v>13</v>
      </c>
      <c r="N104" s="82" t="s">
        <v>14</v>
      </c>
      <c r="O104" s="82" t="s">
        <v>15</v>
      </c>
      <c r="P104" s="82" t="s">
        <v>16</v>
      </c>
      <c r="Q104" s="82" t="s">
        <v>17</v>
      </c>
      <c r="R104" s="83"/>
      <c r="S104" s="84"/>
      <c r="T104" s="77"/>
      <c r="U104" s="120"/>
      <c r="V104" s="120"/>
      <c r="W104" s="120"/>
      <c r="X104" s="120"/>
      <c r="Y104" s="120"/>
      <c r="Z104" s="120"/>
    </row>
    <row r="105" spans="1:26" ht="17.850000000000001" customHeight="1" x14ac:dyDescent="0.2">
      <c r="A105" s="120"/>
      <c r="B105" s="114"/>
      <c r="C105" s="124"/>
      <c r="D105" s="125"/>
      <c r="E105" s="126" t="s">
        <v>42</v>
      </c>
      <c r="F105" s="165">
        <f t="shared" ref="F105:Q105" si="23">F58/$H$21*100</f>
        <v>33.80952380952381</v>
      </c>
      <c r="G105" s="165">
        <f t="shared" si="23"/>
        <v>38.219047619047629</v>
      </c>
      <c r="H105" s="165">
        <f t="shared" si="23"/>
        <v>42.628571428571441</v>
      </c>
      <c r="I105" s="165">
        <f t="shared" si="23"/>
        <v>59.295238095238112</v>
      </c>
      <c r="J105" s="165">
        <f t="shared" si="23"/>
        <v>75.96190476190479</v>
      </c>
      <c r="K105" s="165">
        <f t="shared" si="23"/>
        <v>92.628571428571462</v>
      </c>
      <c r="L105" s="165">
        <f t="shared" si="23"/>
        <v>109.29523809523813</v>
      </c>
      <c r="M105" s="165">
        <f t="shared" si="23"/>
        <v>125.39047619047624</v>
      </c>
      <c r="N105" s="165">
        <f t="shared" si="23"/>
        <v>83.028571428571453</v>
      </c>
      <c r="O105" s="165">
        <f t="shared" si="23"/>
        <v>99.695238095238125</v>
      </c>
      <c r="P105" s="165">
        <f t="shared" si="23"/>
        <v>1.7904761904762252</v>
      </c>
      <c r="Q105" s="165">
        <f t="shared" si="23"/>
        <v>18.457142857142895</v>
      </c>
      <c r="R105" s="83"/>
      <c r="S105" s="84"/>
      <c r="T105" s="77"/>
    </row>
    <row r="106" spans="1:26" ht="17.850000000000001" customHeight="1" x14ac:dyDescent="0.2">
      <c r="A106" s="120"/>
      <c r="B106" s="127" t="s">
        <v>266</v>
      </c>
      <c r="C106" s="70"/>
      <c r="D106" s="70"/>
      <c r="E106" s="71"/>
      <c r="F106" s="82"/>
      <c r="G106" s="82"/>
      <c r="H106" s="82"/>
      <c r="I106" s="82"/>
      <c r="J106" s="82"/>
      <c r="K106" s="82"/>
      <c r="L106" s="82"/>
      <c r="M106" s="82"/>
      <c r="N106" s="82"/>
      <c r="O106" s="82"/>
      <c r="P106" s="82"/>
      <c r="Q106" s="82"/>
      <c r="R106" s="83"/>
      <c r="S106" s="249">
        <f>100-((T55)/SUM(T57:T58)*100)</f>
        <v>0.65714285714285836</v>
      </c>
      <c r="T106" s="77"/>
    </row>
  </sheetData>
  <sheetProtection sheet="1" objects="1" scenarios="1" selectLockedCells="1"/>
  <mergeCells count="26">
    <mergeCell ref="B32:C32"/>
    <mergeCell ref="B35:C37"/>
    <mergeCell ref="S38:T38"/>
    <mergeCell ref="S67:T67"/>
    <mergeCell ref="G69:J69"/>
    <mergeCell ref="S26:T26"/>
    <mergeCell ref="I17:K17"/>
    <mergeCell ref="I18:K18"/>
    <mergeCell ref="I19:K19"/>
    <mergeCell ref="I20:K20"/>
    <mergeCell ref="I21:K21"/>
    <mergeCell ref="I22:K22"/>
    <mergeCell ref="I23:K23"/>
    <mergeCell ref="I24:K24"/>
    <mergeCell ref="I14:K14"/>
    <mergeCell ref="Z14:AM14"/>
    <mergeCell ref="I15:K15"/>
    <mergeCell ref="Z15:AM15"/>
    <mergeCell ref="I16:K16"/>
    <mergeCell ref="Z16:AM16"/>
    <mergeCell ref="S7:T7"/>
    <mergeCell ref="C10:H10"/>
    <mergeCell ref="Z11:AM11"/>
    <mergeCell ref="I12:K12"/>
    <mergeCell ref="Z12:AM13"/>
    <mergeCell ref="I13:K13"/>
  </mergeCells>
  <conditionalFormatting sqref="K58">
    <cfRule type="expression" dxfId="20" priority="21">
      <formula>$K$59=2</formula>
    </cfRule>
  </conditionalFormatting>
  <conditionalFormatting sqref="L58">
    <cfRule type="expression" dxfId="19" priority="20">
      <formula>$L$59=2</formula>
    </cfRule>
  </conditionalFormatting>
  <conditionalFormatting sqref="M58">
    <cfRule type="expression" dxfId="18" priority="19">
      <formula>M59=2</formula>
    </cfRule>
  </conditionalFormatting>
  <conditionalFormatting sqref="J58">
    <cfRule type="expression" dxfId="17" priority="18">
      <formula>$J$59=2</formula>
    </cfRule>
  </conditionalFormatting>
  <conditionalFormatting sqref="I58">
    <cfRule type="expression" dxfId="16" priority="17">
      <formula>$I$59=2</formula>
    </cfRule>
  </conditionalFormatting>
  <conditionalFormatting sqref="F58">
    <cfRule type="expression" dxfId="15" priority="16">
      <formula>F59=2</formula>
    </cfRule>
  </conditionalFormatting>
  <conditionalFormatting sqref="G58">
    <cfRule type="expression" dxfId="14" priority="15">
      <formula>G59=2</formula>
    </cfRule>
  </conditionalFormatting>
  <conditionalFormatting sqref="H58">
    <cfRule type="expression" dxfId="13" priority="14">
      <formula>H59=2</formula>
    </cfRule>
  </conditionalFormatting>
  <conditionalFormatting sqref="N58">
    <cfRule type="expression" dxfId="12" priority="13">
      <formula>N59=2</formula>
    </cfRule>
  </conditionalFormatting>
  <conditionalFormatting sqref="O58">
    <cfRule type="expression" dxfId="11" priority="12">
      <formula>O59=2</formula>
    </cfRule>
  </conditionalFormatting>
  <conditionalFormatting sqref="P58">
    <cfRule type="expression" dxfId="10" priority="11">
      <formula>P59=2</formula>
    </cfRule>
  </conditionalFormatting>
  <conditionalFormatting sqref="Q58">
    <cfRule type="expression" dxfId="9" priority="10">
      <formula>Q59=2</formula>
    </cfRule>
  </conditionalFormatting>
  <conditionalFormatting sqref="M95:N96 B95:D96">
    <cfRule type="expression" dxfId="8" priority="9">
      <formula>$M$96="Nein"</formula>
    </cfRule>
  </conditionalFormatting>
  <conditionalFormatting sqref="I95:J96 B95:D96">
    <cfRule type="expression" dxfId="7" priority="8">
      <formula>$I$96="Nein"</formula>
    </cfRule>
  </conditionalFormatting>
  <conditionalFormatting sqref="B93:F94">
    <cfRule type="expression" dxfId="6" priority="7">
      <formula>$F$94&gt;1</formula>
    </cfRule>
  </conditionalFormatting>
  <conditionalFormatting sqref="O97:P98 B97:D98">
    <cfRule type="expression" dxfId="5" priority="6">
      <formula>$P$98&gt;1</formula>
    </cfRule>
  </conditionalFormatting>
  <conditionalFormatting sqref="Q97:S98 B97:D98">
    <cfRule type="expression" dxfId="4" priority="5">
      <formula>$S$98&gt;1</formula>
    </cfRule>
  </conditionalFormatting>
  <conditionalFormatting sqref="T73:T82">
    <cfRule type="cellIs" dxfId="3" priority="4" operator="greaterThan">
      <formula>$T$70</formula>
    </cfRule>
  </conditionalFormatting>
  <conditionalFormatting sqref="J73:J79 N73:N79 N85 J85 N81:N83 J81:J83">
    <cfRule type="cellIs" dxfId="2" priority="3" operator="greaterThan">
      <formula>1</formula>
    </cfRule>
  </conditionalFormatting>
  <conditionalFormatting sqref="N84 J84">
    <cfRule type="cellIs" dxfId="1" priority="2" operator="greaterThan">
      <formula>1</formula>
    </cfRule>
  </conditionalFormatting>
  <conditionalFormatting sqref="N80 J80">
    <cfRule type="cellIs" dxfId="0" priority="1" operator="greaterThan">
      <formula>1</formula>
    </cfRule>
  </conditionalFormatting>
  <dataValidations count="8">
    <dataValidation allowBlank="1" showInputMessage="1" showErrorMessage="1" prompt="Bitte tragen Sie den WD-Anfall inkl. Berücksichtigung des Anfalls an Fremd- und Sickerwasser ein (Quelle: Nährstoffvergleich - Lagerkapazität)." sqref="H19"/>
    <dataValidation allowBlank="1" showInputMessage="1" showErrorMessage="1" prompt="Abgegebene Menge bitte mit &quot;Minus&quot;-Zeichen eingeben." sqref="F57:Q57"/>
    <dataValidation type="custom" allowBlank="1" showInputMessage="1" showErrorMessage="1" prompt="Wert zur Abfuhr bitte ausschließlich bei Nutzung der Zwischenfrucht eintragen." sqref="S21">
      <formula1>OR(S21=22,S21=0)</formula1>
    </dataValidation>
    <dataValidation type="custom" allowBlank="1" showInputMessage="1" showErrorMessage="1" prompt="Wert zur Abfuhr bitte ausschließlich bei Nutzung der Zwischenfrucht eintragen." sqref="T21">
      <formula1>OR(T21="",T21=0)</formula1>
    </dataValidation>
    <dataValidation type="custom" allowBlank="1" showInputMessage="1" showErrorMessage="1" prompt="Bitte Ertrag bei Nutzung der Zwischenfrucht angeben." sqref="L21">
      <formula1>OR(L21="",L21=0)</formula1>
    </dataValidation>
    <dataValidation type="custom" errorStyle="warning" allowBlank="1" showInputMessage="1" showErrorMessage="1" errorTitle="Mindestlagerkapazität" error="Sofern keine Abgabe von Wirtschaftsdüngern erfolgt, muss die Mindestlagerkapazität gemäß DüV eingehalten werden." sqref="H21">
      <formula1>H21&gt;=H23</formula1>
    </dataValidation>
    <dataValidation type="custom" errorStyle="warning" allowBlank="1" showInputMessage="1" showErrorMessage="1" errorTitle="Mindestanforderung" error="Bitte tragen Sie mind. 6 Monate ein. Dies entspricht der Mindestanforderung gemäß DüV." prompt="Mindestlagerkapazität in der Regel 6 Monate._x000a__x000a_Betriebe mit über 3 GV/ha LF oder ohne eigene Aufbringfläche müssen ab 2020 eine Mindestlagerkapazität von 9 Monate vorweisen." sqref="F23">
      <formula1>F23&gt;=6</formula1>
    </dataValidation>
    <dataValidation allowBlank="1" showInputMessage="1" showErrorMessage="1" prompt="Nährstoffgehalt des Wirtschaftsdüngers laut NAEBI oder Analysewert." sqref="H12"/>
  </dataValidations>
  <printOptions gridLinesSet="0"/>
  <pageMargins left="0.70866141732283472" right="0.70866141732283472" top="0.78740157480314965" bottom="0.78740157480314965" header="0.31496062992125984" footer="0.31496062992125984"/>
  <pageSetup paperSize="9" scale="64" fitToHeight="0" orientation="portrait" r:id="rId1"/>
  <headerFooter>
    <oddFooter>&amp;LDüngung BW&amp;C&amp;F&amp;R&amp;D</oddFooter>
  </headerFooter>
  <rowBreaks count="1" manualBreakCount="1">
    <brk id="66" min="1" max="1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Y64"/>
  <sheetViews>
    <sheetView showGridLines="0" zoomScaleNormal="100" workbookViewId="0">
      <selection activeCell="H7" sqref="H7"/>
    </sheetView>
  </sheetViews>
  <sheetFormatPr baseColWidth="10" defaultRowHeight="14.25" x14ac:dyDescent="0.2"/>
  <cols>
    <col min="1" max="1" width="1.25" customWidth="1"/>
    <col min="2" max="2" width="7.25" customWidth="1"/>
    <col min="3" max="3" width="12.75" customWidth="1"/>
    <col min="5" max="5" width="14" customWidth="1"/>
    <col min="11" max="11" width="11" customWidth="1"/>
    <col min="13" max="13" width="3.25" customWidth="1"/>
    <col min="14" max="14" width="13" customWidth="1"/>
    <col min="15" max="15" width="15" customWidth="1"/>
  </cols>
  <sheetData>
    <row r="1" spans="2:25" s="8" customFormat="1" ht="6" customHeight="1" x14ac:dyDescent="0.2"/>
    <row r="2" spans="2:25" s="8" customFormat="1" ht="1.5" customHeight="1" x14ac:dyDescent="0.2"/>
    <row r="3" spans="2:25" s="252" customFormat="1" ht="18.399999999999999" x14ac:dyDescent="0.2">
      <c r="B3" s="281" t="s">
        <v>173</v>
      </c>
      <c r="C3" s="256"/>
      <c r="D3" s="257"/>
      <c r="E3" s="626" t="str">
        <f ca="1">Info!K2</f>
        <v/>
      </c>
      <c r="K3" s="500"/>
      <c r="L3" s="259"/>
      <c r="M3" s="253"/>
      <c r="O3" s="254"/>
      <c r="P3" s="258"/>
      <c r="Q3" s="258"/>
      <c r="R3" s="258"/>
      <c r="S3" s="258"/>
      <c r="Y3" s="255"/>
    </row>
    <row r="5" spans="2:25" s="364" customFormat="1" x14ac:dyDescent="0.25">
      <c r="B5" s="388" t="s">
        <v>165</v>
      </c>
      <c r="C5" s="388" t="s">
        <v>135</v>
      </c>
      <c r="F5" s="388"/>
    </row>
    <row r="6" spans="2:25" s="392" customFormat="1" x14ac:dyDescent="0.25">
      <c r="B6" s="390"/>
      <c r="C6" s="391"/>
      <c r="F6" s="390"/>
    </row>
    <row r="7" spans="2:25" x14ac:dyDescent="0.2">
      <c r="C7" s="374" t="s">
        <v>116</v>
      </c>
      <c r="D7" s="375"/>
      <c r="E7" s="375"/>
      <c r="F7" s="376" t="s">
        <v>136</v>
      </c>
      <c r="G7" s="381"/>
      <c r="H7" s="381"/>
      <c r="I7" s="382"/>
    </row>
    <row r="8" spans="2:25" x14ac:dyDescent="0.2">
      <c r="C8" s="374" t="s">
        <v>117</v>
      </c>
      <c r="D8" s="375"/>
      <c r="E8" s="375"/>
      <c r="F8" s="538">
        <v>50</v>
      </c>
      <c r="G8" s="666" t="s">
        <v>354</v>
      </c>
      <c r="H8" s="666"/>
      <c r="I8" s="667"/>
    </row>
    <row r="9" spans="2:25" ht="13.9" customHeight="1" x14ac:dyDescent="0.2">
      <c r="C9" s="374" t="s">
        <v>118</v>
      </c>
      <c r="D9" s="375"/>
      <c r="E9" s="375"/>
      <c r="F9" s="538">
        <v>60</v>
      </c>
      <c r="G9" s="668"/>
      <c r="H9" s="668"/>
      <c r="I9" s="669"/>
    </row>
    <row r="10" spans="2:25" x14ac:dyDescent="0.2">
      <c r="C10" s="374" t="s">
        <v>119</v>
      </c>
      <c r="D10" s="375"/>
      <c r="E10" s="375"/>
      <c r="F10" s="538">
        <v>25</v>
      </c>
      <c r="G10" s="668"/>
      <c r="H10" s="668"/>
      <c r="I10" s="669"/>
    </row>
    <row r="11" spans="2:25" x14ac:dyDescent="0.2">
      <c r="C11" s="374" t="s">
        <v>120</v>
      </c>
      <c r="D11" s="375"/>
      <c r="E11" s="375"/>
      <c r="F11" s="538">
        <v>30</v>
      </c>
      <c r="G11" s="668"/>
      <c r="H11" s="668"/>
      <c r="I11" s="669"/>
      <c r="K11" s="501"/>
    </row>
    <row r="12" spans="2:25" x14ac:dyDescent="0.2">
      <c r="C12" s="374" t="s">
        <v>121</v>
      </c>
      <c r="D12" s="375"/>
      <c r="E12" s="375"/>
      <c r="F12" s="538">
        <v>60</v>
      </c>
      <c r="G12" s="668"/>
      <c r="H12" s="668"/>
      <c r="I12" s="669"/>
    </row>
    <row r="13" spans="2:25" x14ac:dyDescent="0.2">
      <c r="C13" s="374" t="s">
        <v>122</v>
      </c>
      <c r="D13" s="375"/>
      <c r="E13" s="375"/>
      <c r="F13" s="538">
        <v>30</v>
      </c>
      <c r="G13" s="668"/>
      <c r="H13" s="668"/>
      <c r="I13" s="669"/>
    </row>
    <row r="14" spans="2:25" x14ac:dyDescent="0.2">
      <c r="C14" s="374" t="s">
        <v>123</v>
      </c>
      <c r="D14" s="375"/>
      <c r="E14" s="375"/>
      <c r="F14" s="538">
        <v>25</v>
      </c>
      <c r="G14" s="668"/>
      <c r="H14" s="668"/>
      <c r="I14" s="669"/>
    </row>
    <row r="15" spans="2:25" x14ac:dyDescent="0.2">
      <c r="C15" s="374" t="s">
        <v>124</v>
      </c>
      <c r="D15" s="375"/>
      <c r="E15" s="375"/>
      <c r="F15" s="538">
        <v>90</v>
      </c>
      <c r="G15" s="668"/>
      <c r="H15" s="668"/>
      <c r="I15" s="669"/>
    </row>
    <row r="16" spans="2:25" x14ac:dyDescent="0.2">
      <c r="C16" s="374" t="s">
        <v>125</v>
      </c>
      <c r="D16" s="375"/>
      <c r="E16" s="375"/>
      <c r="F16" s="538">
        <v>90</v>
      </c>
      <c r="G16" s="668"/>
      <c r="H16" s="668"/>
      <c r="I16" s="669"/>
    </row>
    <row r="17" spans="2:15" x14ac:dyDescent="0.2">
      <c r="C17" s="374" t="s">
        <v>126</v>
      </c>
      <c r="D17" s="375"/>
      <c r="E17" s="375"/>
      <c r="F17" s="538">
        <v>30</v>
      </c>
      <c r="G17" s="668"/>
      <c r="H17" s="668"/>
      <c r="I17" s="669"/>
    </row>
    <row r="18" spans="2:15" x14ac:dyDescent="0.2">
      <c r="C18" s="374" t="s">
        <v>127</v>
      </c>
      <c r="D18" s="375"/>
      <c r="E18" s="375"/>
      <c r="F18" s="538">
        <v>25</v>
      </c>
      <c r="G18" s="668"/>
      <c r="H18" s="668"/>
      <c r="I18" s="669"/>
    </row>
    <row r="19" spans="2:15" ht="13.9" customHeight="1" x14ac:dyDescent="0.2">
      <c r="C19" s="374" t="s">
        <v>128</v>
      </c>
      <c r="D19" s="375"/>
      <c r="E19" s="375"/>
      <c r="F19" s="538">
        <v>10</v>
      </c>
      <c r="G19" s="668"/>
      <c r="H19" s="668"/>
      <c r="I19" s="669"/>
    </row>
    <row r="20" spans="2:15" x14ac:dyDescent="0.2">
      <c r="C20" s="374" t="s">
        <v>129</v>
      </c>
      <c r="D20" s="375"/>
      <c r="E20" s="375"/>
      <c r="F20" s="538">
        <v>3</v>
      </c>
      <c r="G20" s="668"/>
      <c r="H20" s="668"/>
      <c r="I20" s="669"/>
    </row>
    <row r="21" spans="2:15" ht="13.9" customHeight="1" x14ac:dyDescent="0.2">
      <c r="C21" s="374" t="s">
        <v>130</v>
      </c>
      <c r="D21" s="375"/>
      <c r="E21" s="375"/>
      <c r="F21" s="538">
        <v>5</v>
      </c>
      <c r="G21" s="668"/>
      <c r="H21" s="668"/>
      <c r="I21" s="669"/>
    </row>
    <row r="22" spans="2:15" x14ac:dyDescent="0.2">
      <c r="C22" s="374" t="s">
        <v>131</v>
      </c>
      <c r="D22" s="375"/>
      <c r="E22" s="375"/>
      <c r="F22" s="538">
        <v>50</v>
      </c>
      <c r="G22" s="668"/>
      <c r="H22" s="668"/>
      <c r="I22" s="669"/>
    </row>
    <row r="23" spans="2:15" x14ac:dyDescent="0.2">
      <c r="C23" s="374" t="s">
        <v>132</v>
      </c>
      <c r="D23" s="375"/>
      <c r="E23" s="375"/>
      <c r="F23" s="538">
        <v>30</v>
      </c>
      <c r="G23" s="670"/>
      <c r="H23" s="670"/>
      <c r="I23" s="671"/>
    </row>
    <row r="25" spans="2:15" s="363" customFormat="1" x14ac:dyDescent="0.25">
      <c r="B25" s="389" t="s">
        <v>166</v>
      </c>
      <c r="C25" s="389" t="s">
        <v>162</v>
      </c>
      <c r="F25" s="380"/>
      <c r="G25" s="393"/>
      <c r="H25" s="393"/>
      <c r="I25" s="393"/>
      <c r="J25" s="393"/>
      <c r="K25" s="393"/>
      <c r="L25" s="393"/>
      <c r="M25" s="393"/>
      <c r="N25" s="393"/>
      <c r="O25" s="393"/>
    </row>
    <row r="26" spans="2:15" s="392" customFormat="1" x14ac:dyDescent="0.25">
      <c r="B26" s="390"/>
      <c r="C26" s="390"/>
      <c r="F26" s="394"/>
      <c r="G26" s="395"/>
      <c r="H26" s="395"/>
      <c r="I26" s="395"/>
      <c r="J26" s="395"/>
      <c r="K26" s="395"/>
      <c r="L26" s="395"/>
      <c r="M26" s="395"/>
      <c r="N26" s="395"/>
      <c r="O26" s="395"/>
    </row>
    <row r="27" spans="2:15" x14ac:dyDescent="0.2">
      <c r="C27" s="365" t="s">
        <v>172</v>
      </c>
      <c r="D27" s="526"/>
      <c r="E27" s="365" t="s">
        <v>169</v>
      </c>
      <c r="F27" s="367"/>
      <c r="G27" s="368" t="s">
        <v>170</v>
      </c>
      <c r="H27" s="369"/>
      <c r="I27" s="369"/>
      <c r="J27" s="370"/>
      <c r="K27" s="368" t="s">
        <v>171</v>
      </c>
      <c r="L27" s="369"/>
      <c r="M27" s="369"/>
      <c r="N27" s="369"/>
      <c r="O27" s="370"/>
    </row>
    <row r="28" spans="2:15" x14ac:dyDescent="0.2">
      <c r="C28" s="368"/>
      <c r="D28" s="525"/>
      <c r="E28" s="371"/>
      <c r="F28" s="370"/>
      <c r="G28" s="368" t="s">
        <v>139</v>
      </c>
      <c r="H28" s="369"/>
      <c r="I28" s="369"/>
      <c r="J28" s="370"/>
      <c r="K28" s="368" t="s">
        <v>140</v>
      </c>
      <c r="L28" s="369"/>
      <c r="M28" s="369"/>
      <c r="N28" s="369"/>
      <c r="O28" s="370"/>
    </row>
    <row r="29" spans="2:15" x14ac:dyDescent="0.2">
      <c r="C29" s="383" t="s">
        <v>161</v>
      </c>
      <c r="D29" s="385"/>
      <c r="E29" s="698"/>
      <c r="F29" s="699"/>
      <c r="G29" s="675"/>
      <c r="H29" s="676"/>
      <c r="I29" s="675" t="s">
        <v>156</v>
      </c>
      <c r="J29" s="676"/>
      <c r="K29" s="675"/>
      <c r="L29" s="676"/>
      <c r="M29" s="675"/>
      <c r="N29" s="676"/>
      <c r="O29" s="396"/>
    </row>
    <row r="30" spans="2:15" ht="14.25" customHeight="1" x14ac:dyDescent="0.2">
      <c r="C30" s="384" t="s">
        <v>167</v>
      </c>
      <c r="D30" s="386" t="s">
        <v>159</v>
      </c>
      <c r="E30" s="694" t="s">
        <v>141</v>
      </c>
      <c r="F30" s="695"/>
      <c r="G30" s="677" t="s">
        <v>142</v>
      </c>
      <c r="H30" s="678"/>
      <c r="I30" s="677" t="s">
        <v>157</v>
      </c>
      <c r="J30" s="678"/>
      <c r="K30" s="677" t="s">
        <v>142</v>
      </c>
      <c r="L30" s="678"/>
      <c r="M30" s="677" t="s">
        <v>143</v>
      </c>
      <c r="N30" s="678"/>
      <c r="O30" s="397" t="s">
        <v>158</v>
      </c>
    </row>
    <row r="31" spans="2:15" ht="13.9" customHeight="1" x14ac:dyDescent="0.2">
      <c r="C31" s="672" t="s">
        <v>160</v>
      </c>
      <c r="D31" s="672" t="s">
        <v>163</v>
      </c>
      <c r="E31" s="387" t="s">
        <v>168</v>
      </c>
      <c r="F31" s="379">
        <v>1</v>
      </c>
      <c r="G31" s="675">
        <v>2</v>
      </c>
      <c r="H31" s="676"/>
      <c r="I31" s="675">
        <v>3</v>
      </c>
      <c r="J31" s="676"/>
      <c r="K31" s="675">
        <v>4</v>
      </c>
      <c r="L31" s="676"/>
      <c r="M31" s="675">
        <v>5</v>
      </c>
      <c r="N31" s="676"/>
      <c r="O31" s="398">
        <v>6</v>
      </c>
    </row>
    <row r="32" spans="2:15" x14ac:dyDescent="0.2">
      <c r="C32" s="672"/>
      <c r="D32" s="672"/>
      <c r="E32" s="368"/>
      <c r="F32" s="370"/>
      <c r="G32" s="679"/>
      <c r="H32" s="680"/>
      <c r="I32" s="679"/>
      <c r="J32" s="680"/>
      <c r="K32" s="679"/>
      <c r="L32" s="680"/>
      <c r="M32" s="679"/>
      <c r="N32" s="680"/>
      <c r="O32" s="398"/>
    </row>
    <row r="33" spans="2:15" ht="14.25" customHeight="1" x14ac:dyDescent="0.2">
      <c r="B33" s="529"/>
      <c r="C33" s="673" t="s">
        <v>164</v>
      </c>
      <c r="D33" s="674"/>
      <c r="E33" s="681"/>
      <c r="F33" s="682"/>
      <c r="G33" s="689" t="s">
        <v>136</v>
      </c>
      <c r="H33" s="690"/>
      <c r="I33" s="690"/>
      <c r="J33" s="690"/>
      <c r="K33" s="690"/>
      <c r="L33" s="690"/>
      <c r="M33" s="690"/>
      <c r="N33" s="690"/>
      <c r="O33" s="691"/>
    </row>
    <row r="34" spans="2:15" ht="13.9" customHeight="1" x14ac:dyDescent="0.25">
      <c r="B34" s="664" t="s">
        <v>354</v>
      </c>
      <c r="C34" s="530">
        <f>IF(C45&gt;C44,"",100%-K34/G34)</f>
        <v>0.17647058823529416</v>
      </c>
      <c r="D34" s="530">
        <f>100%-M34/I34</f>
        <v>0.1428571428571429</v>
      </c>
      <c r="E34" s="692" t="s">
        <v>144</v>
      </c>
      <c r="F34" s="693"/>
      <c r="G34" s="683">
        <v>85</v>
      </c>
      <c r="H34" s="684"/>
      <c r="I34" s="683">
        <v>70</v>
      </c>
      <c r="J34" s="684"/>
      <c r="K34" s="675">
        <v>70</v>
      </c>
      <c r="L34" s="676"/>
      <c r="M34" s="675">
        <v>60</v>
      </c>
      <c r="N34" s="676"/>
      <c r="O34" s="396">
        <v>25</v>
      </c>
    </row>
    <row r="35" spans="2:15" x14ac:dyDescent="0.2">
      <c r="B35" s="664"/>
      <c r="C35" s="531" t="str">
        <f>IF(C45&lt;=C44,"",100%-L35/G34)</f>
        <v/>
      </c>
      <c r="D35" s="531"/>
      <c r="E35" s="694" t="str">
        <f>K35</f>
        <v>ab 1.1.2020:</v>
      </c>
      <c r="F35" s="695"/>
      <c r="G35" s="685"/>
      <c r="H35" s="686"/>
      <c r="I35" s="685"/>
      <c r="J35" s="686"/>
      <c r="K35" s="371" t="s">
        <v>145</v>
      </c>
      <c r="L35" s="373">
        <v>75</v>
      </c>
      <c r="M35" s="677"/>
      <c r="N35" s="678"/>
      <c r="O35" s="397"/>
    </row>
    <row r="36" spans="2:15" ht="13.9" customHeight="1" x14ac:dyDescent="0.25">
      <c r="B36" s="664"/>
      <c r="C36" s="532">
        <f>IF(C45&gt;C44,"",100%-K36/G36)</f>
        <v>0.125</v>
      </c>
      <c r="D36" s="532">
        <f>100%-M36/I36</f>
        <v>0.1428571428571429</v>
      </c>
      <c r="E36" s="692" t="s">
        <v>146</v>
      </c>
      <c r="F36" s="693"/>
      <c r="G36" s="683">
        <v>80</v>
      </c>
      <c r="H36" s="684"/>
      <c r="I36" s="683">
        <v>70</v>
      </c>
      <c r="J36" s="684"/>
      <c r="K36" s="675">
        <v>70</v>
      </c>
      <c r="L36" s="676"/>
      <c r="M36" s="675">
        <v>60</v>
      </c>
      <c r="N36" s="676"/>
      <c r="O36" s="398">
        <v>25</v>
      </c>
    </row>
    <row r="37" spans="2:15" x14ac:dyDescent="0.2">
      <c r="B37" s="664"/>
      <c r="C37" s="532" t="str">
        <f>IF(C45&lt;=C44,"",100%-L37/G36)</f>
        <v/>
      </c>
      <c r="D37" s="532"/>
      <c r="E37" s="694" t="str">
        <f>K37</f>
        <v>ab 1.1.2020:</v>
      </c>
      <c r="F37" s="695"/>
      <c r="G37" s="685"/>
      <c r="H37" s="686"/>
      <c r="I37" s="685"/>
      <c r="J37" s="686"/>
      <c r="K37" s="368" t="s">
        <v>145</v>
      </c>
      <c r="L37" s="370">
        <v>75</v>
      </c>
      <c r="M37" s="677"/>
      <c r="N37" s="678"/>
      <c r="O37" s="398"/>
    </row>
    <row r="38" spans="2:15" ht="13.9" customHeight="1" x14ac:dyDescent="0.25">
      <c r="B38" s="664"/>
      <c r="C38" s="533"/>
      <c r="D38" s="533">
        <f>100%-M38/I38</f>
        <v>0.16666666666666663</v>
      </c>
      <c r="E38" s="696" t="s">
        <v>147</v>
      </c>
      <c r="F38" s="697"/>
      <c r="G38" s="687"/>
      <c r="H38" s="688"/>
      <c r="I38" s="687">
        <v>60</v>
      </c>
      <c r="J38" s="688"/>
      <c r="K38" s="689"/>
      <c r="L38" s="691"/>
      <c r="M38" s="689">
        <v>50</v>
      </c>
      <c r="N38" s="691"/>
      <c r="O38" s="399">
        <v>25</v>
      </c>
    </row>
    <row r="39" spans="2:15" ht="13.9" customHeight="1" x14ac:dyDescent="0.25">
      <c r="B39" s="664"/>
      <c r="C39" s="530"/>
      <c r="D39" s="530">
        <f>100%-M39/I39</f>
        <v>9.0909090909090939E-2</v>
      </c>
      <c r="E39" s="692" t="s">
        <v>148</v>
      </c>
      <c r="F39" s="693"/>
      <c r="G39" s="683"/>
      <c r="H39" s="684"/>
      <c r="I39" s="683">
        <v>55</v>
      </c>
      <c r="J39" s="684"/>
      <c r="K39" s="675"/>
      <c r="L39" s="676"/>
      <c r="M39" s="675">
        <v>50</v>
      </c>
      <c r="N39" s="676"/>
      <c r="O39" s="396">
        <v>25</v>
      </c>
    </row>
    <row r="40" spans="2:15" x14ac:dyDescent="0.2">
      <c r="B40" s="664"/>
      <c r="C40" s="531"/>
      <c r="D40" s="531"/>
      <c r="E40" s="694" t="s">
        <v>149</v>
      </c>
      <c r="F40" s="695"/>
      <c r="G40" s="685"/>
      <c r="H40" s="686"/>
      <c r="I40" s="685"/>
      <c r="J40" s="686"/>
      <c r="K40" s="677"/>
      <c r="L40" s="678"/>
      <c r="M40" s="677"/>
      <c r="N40" s="678"/>
      <c r="O40" s="397"/>
    </row>
    <row r="41" spans="2:15" ht="13.9" customHeight="1" x14ac:dyDescent="0.25">
      <c r="B41" s="665"/>
      <c r="C41" s="531">
        <f>100%-K41/G41</f>
        <v>0.10526315789473684</v>
      </c>
      <c r="D41" s="531"/>
      <c r="E41" s="696" t="s">
        <v>150</v>
      </c>
      <c r="F41" s="697"/>
      <c r="G41" s="687">
        <v>95</v>
      </c>
      <c r="H41" s="688"/>
      <c r="I41" s="687"/>
      <c r="J41" s="688"/>
      <c r="K41" s="689">
        <v>85</v>
      </c>
      <c r="L41" s="691"/>
      <c r="M41" s="689"/>
      <c r="N41" s="691"/>
      <c r="O41" s="397"/>
    </row>
    <row r="42" spans="2:15" x14ac:dyDescent="0.2">
      <c r="G42" s="378" t="s">
        <v>151</v>
      </c>
    </row>
    <row r="43" spans="2:15" x14ac:dyDescent="0.2">
      <c r="G43" s="378" t="s">
        <v>152</v>
      </c>
    </row>
    <row r="44" spans="2:15" ht="21.75" hidden="1" x14ac:dyDescent="0.2">
      <c r="B44" s="536" t="s">
        <v>355</v>
      </c>
      <c r="C44" s="537">
        <v>43830</v>
      </c>
      <c r="D44" s="534">
        <v>43830</v>
      </c>
      <c r="G44" s="378"/>
    </row>
    <row r="45" spans="2:15" ht="13.9" hidden="1" x14ac:dyDescent="0.2">
      <c r="B45" s="535"/>
      <c r="C45" s="537">
        <f>D45</f>
        <v>0</v>
      </c>
      <c r="D45" s="534">
        <f>LaKa!S7</f>
        <v>0</v>
      </c>
      <c r="G45" s="378"/>
    </row>
    <row r="46" spans="2:15" s="363" customFormat="1" ht="15" x14ac:dyDescent="0.25">
      <c r="B46" s="389" t="s">
        <v>222</v>
      </c>
      <c r="C46" s="389" t="s">
        <v>133</v>
      </c>
      <c r="F46" s="380"/>
      <c r="G46" s="393"/>
      <c r="H46" s="393"/>
      <c r="I46" s="393"/>
      <c r="J46" s="393"/>
      <c r="K46" s="393"/>
      <c r="L46" s="393"/>
      <c r="M46" s="393"/>
      <c r="N46" s="393"/>
      <c r="O46" s="393"/>
    </row>
    <row r="48" spans="2:15" x14ac:dyDescent="0.2">
      <c r="B48" t="s">
        <v>165</v>
      </c>
      <c r="C48" t="s">
        <v>113</v>
      </c>
      <c r="D48" t="s">
        <v>114</v>
      </c>
    </row>
    <row r="49" spans="2:6" x14ac:dyDescent="0.2">
      <c r="C49" t="s">
        <v>134</v>
      </c>
    </row>
    <row r="50" spans="2:6" x14ac:dyDescent="0.2">
      <c r="C50" t="s">
        <v>115</v>
      </c>
    </row>
    <row r="51" spans="2:6" x14ac:dyDescent="0.2">
      <c r="B51" t="s">
        <v>166</v>
      </c>
      <c r="C51" t="s">
        <v>137</v>
      </c>
      <c r="D51" t="s">
        <v>138</v>
      </c>
    </row>
    <row r="52" spans="2:6" x14ac:dyDescent="0.2">
      <c r="C52" t="s">
        <v>155</v>
      </c>
    </row>
    <row r="53" spans="2:6" x14ac:dyDescent="0.2">
      <c r="C53" t="s">
        <v>153</v>
      </c>
    </row>
    <row r="54" spans="2:6" x14ac:dyDescent="0.2">
      <c r="C54" t="s">
        <v>154</v>
      </c>
    </row>
    <row r="64" spans="2:6" x14ac:dyDescent="0.2">
      <c r="F64" s="377"/>
    </row>
  </sheetData>
  <sheetProtection sheet="1" objects="1" scenarios="1"/>
  <mergeCells count="63">
    <mergeCell ref="E39:F39"/>
    <mergeCell ref="E40:F40"/>
    <mergeCell ref="E41:F41"/>
    <mergeCell ref="E29:F29"/>
    <mergeCell ref="E30:F30"/>
    <mergeCell ref="E34:F34"/>
    <mergeCell ref="E35:F35"/>
    <mergeCell ref="E36:F36"/>
    <mergeCell ref="E37:F37"/>
    <mergeCell ref="E38:F38"/>
    <mergeCell ref="M39:N39"/>
    <mergeCell ref="M40:N40"/>
    <mergeCell ref="M41:N41"/>
    <mergeCell ref="K34:L34"/>
    <mergeCell ref="K36:L36"/>
    <mergeCell ref="K38:L38"/>
    <mergeCell ref="M34:N34"/>
    <mergeCell ref="M35:N35"/>
    <mergeCell ref="M36:N36"/>
    <mergeCell ref="M37:N37"/>
    <mergeCell ref="M38:N38"/>
    <mergeCell ref="I40:J40"/>
    <mergeCell ref="I41:J41"/>
    <mergeCell ref="K39:L39"/>
    <mergeCell ref="K40:L40"/>
    <mergeCell ref="K29:L29"/>
    <mergeCell ref="K30:L30"/>
    <mergeCell ref="K31:L31"/>
    <mergeCell ref="K32:L32"/>
    <mergeCell ref="G33:O33"/>
    <mergeCell ref="G39:H39"/>
    <mergeCell ref="G40:H40"/>
    <mergeCell ref="K41:L41"/>
    <mergeCell ref="M29:N29"/>
    <mergeCell ref="M30:N30"/>
    <mergeCell ref="M31:N31"/>
    <mergeCell ref="M32:N32"/>
    <mergeCell ref="I35:J35"/>
    <mergeCell ref="I36:J36"/>
    <mergeCell ref="I37:J37"/>
    <mergeCell ref="I38:J38"/>
    <mergeCell ref="I39:J39"/>
    <mergeCell ref="I29:J29"/>
    <mergeCell ref="I30:J30"/>
    <mergeCell ref="I31:J31"/>
    <mergeCell ref="I32:J32"/>
    <mergeCell ref="I34:J34"/>
    <mergeCell ref="B34:B41"/>
    <mergeCell ref="G8:I23"/>
    <mergeCell ref="C31:C32"/>
    <mergeCell ref="D31:D32"/>
    <mergeCell ref="C33:D33"/>
    <mergeCell ref="G29:H29"/>
    <mergeCell ref="G30:H30"/>
    <mergeCell ref="G31:H31"/>
    <mergeCell ref="G32:H32"/>
    <mergeCell ref="E33:F33"/>
    <mergeCell ref="G34:H34"/>
    <mergeCell ref="G35:H35"/>
    <mergeCell ref="G36:H36"/>
    <mergeCell ref="G37:H37"/>
    <mergeCell ref="G38:H38"/>
    <mergeCell ref="G41:H41"/>
  </mergeCells>
  <pageMargins left="0.70866141732283472" right="0.70866141732283472" top="0.78740157480314965" bottom="0.78740157480314965" header="0.31496062992125984" footer="0.31496062992125984"/>
  <pageSetup paperSize="9" scale="50" orientation="portrait" verticalDpi="0" r:id="rId1"/>
  <headerFooter>
    <oddFooter>&amp;LDüngung BW&amp;C&amp;F&amp;R&amp;D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2"/>
  <sheetViews>
    <sheetView showGridLines="0" workbookViewId="0">
      <selection activeCell="L26" sqref="L26"/>
    </sheetView>
  </sheetViews>
  <sheetFormatPr baseColWidth="10" defaultRowHeight="14.25" x14ac:dyDescent="0.2"/>
  <cols>
    <col min="1" max="1" width="6.75" customWidth="1"/>
    <col min="2" max="2" width="23.75" customWidth="1"/>
    <col min="3" max="3" width="14.375" bestFit="1" customWidth="1"/>
    <col min="4" max="5" width="11.375" style="499"/>
  </cols>
  <sheetData>
    <row r="2" spans="1:7" s="364" customFormat="1" ht="15" x14ac:dyDescent="0.25">
      <c r="A2" s="388" t="s">
        <v>337</v>
      </c>
      <c r="B2" s="388" t="s">
        <v>342</v>
      </c>
      <c r="C2" s="388"/>
      <c r="D2" s="388" t="s">
        <v>280</v>
      </c>
    </row>
    <row r="3" spans="1:7" ht="13.9" x14ac:dyDescent="0.2">
      <c r="B3">
        <v>1</v>
      </c>
      <c r="C3">
        <v>2</v>
      </c>
      <c r="D3" s="499">
        <v>3</v>
      </c>
      <c r="E3" s="499">
        <v>4</v>
      </c>
      <c r="F3">
        <v>5</v>
      </c>
    </row>
    <row r="4" spans="1:7" ht="31.9" x14ac:dyDescent="0.2">
      <c r="B4" s="502" t="s">
        <v>277</v>
      </c>
      <c r="C4" s="502" t="s">
        <v>278</v>
      </c>
      <c r="D4" s="503" t="s">
        <v>279</v>
      </c>
      <c r="E4" s="504" t="s">
        <v>336</v>
      </c>
      <c r="F4" s="504" t="s">
        <v>320</v>
      </c>
      <c r="G4" s="504" t="s">
        <v>321</v>
      </c>
    </row>
    <row r="5" spans="1:7" ht="13.9" x14ac:dyDescent="0.2">
      <c r="B5" s="505"/>
      <c r="C5" s="505"/>
      <c r="D5" s="506"/>
      <c r="E5" s="506"/>
      <c r="F5" s="505"/>
      <c r="G5" s="505"/>
    </row>
    <row r="6" spans="1:7" ht="15" x14ac:dyDescent="0.25">
      <c r="B6" s="507" t="s">
        <v>281</v>
      </c>
      <c r="C6" s="505"/>
      <c r="D6" s="506"/>
      <c r="E6" s="506"/>
      <c r="F6" s="505"/>
      <c r="G6" s="505"/>
    </row>
    <row r="7" spans="1:7" ht="16.350000000000001" x14ac:dyDescent="0.2">
      <c r="B7" s="502" t="s">
        <v>282</v>
      </c>
      <c r="C7" s="502" t="s">
        <v>322</v>
      </c>
      <c r="D7" s="517">
        <v>86</v>
      </c>
      <c r="E7" s="517" t="s">
        <v>283</v>
      </c>
      <c r="F7" s="518">
        <v>1.81</v>
      </c>
      <c r="G7" s="518">
        <v>0.8</v>
      </c>
    </row>
    <row r="8" spans="1:7" ht="13.9" x14ac:dyDescent="0.2">
      <c r="B8" s="505"/>
      <c r="C8" s="505" t="s">
        <v>284</v>
      </c>
      <c r="D8" s="506">
        <v>86</v>
      </c>
      <c r="E8" s="506" t="s">
        <v>283</v>
      </c>
      <c r="F8" s="508">
        <v>0.5</v>
      </c>
      <c r="G8" s="508">
        <v>0.3</v>
      </c>
    </row>
    <row r="9" spans="1:7" ht="16.350000000000001" x14ac:dyDescent="0.2">
      <c r="B9" s="505"/>
      <c r="C9" s="505" t="s">
        <v>323</v>
      </c>
      <c r="D9" s="506" t="s">
        <v>283</v>
      </c>
      <c r="E9" s="506">
        <v>0.8</v>
      </c>
      <c r="F9" s="508">
        <v>2.21</v>
      </c>
      <c r="G9" s="508">
        <v>1.04</v>
      </c>
    </row>
    <row r="10" spans="1:7" ht="16.350000000000001" x14ac:dyDescent="0.2">
      <c r="B10" s="505"/>
      <c r="C10" s="502" t="s">
        <v>324</v>
      </c>
      <c r="D10" s="517">
        <v>86</v>
      </c>
      <c r="E10" s="517" t="s">
        <v>283</v>
      </c>
      <c r="F10" s="518">
        <v>2.11</v>
      </c>
      <c r="G10" s="518">
        <v>0.8</v>
      </c>
    </row>
    <row r="11" spans="1:7" ht="13.9" x14ac:dyDescent="0.2">
      <c r="B11" s="505"/>
      <c r="C11" s="505" t="s">
        <v>284</v>
      </c>
      <c r="D11" s="506">
        <v>86</v>
      </c>
      <c r="E11" s="506" t="s">
        <v>283</v>
      </c>
      <c r="F11" s="508">
        <v>0.5</v>
      </c>
      <c r="G11" s="508">
        <v>0.3</v>
      </c>
    </row>
    <row r="12" spans="1:7" ht="16.350000000000001" x14ac:dyDescent="0.2">
      <c r="B12" s="505"/>
      <c r="C12" s="511" t="s">
        <v>323</v>
      </c>
      <c r="D12" s="512" t="s">
        <v>283</v>
      </c>
      <c r="E12" s="512">
        <v>0.8</v>
      </c>
      <c r="F12" s="513">
        <v>2.5099999999999998</v>
      </c>
      <c r="G12" s="513">
        <v>1.04</v>
      </c>
    </row>
    <row r="13" spans="1:7" ht="16.350000000000001" x14ac:dyDescent="0.2">
      <c r="B13" s="505"/>
      <c r="C13" s="505" t="s">
        <v>335</v>
      </c>
      <c r="D13" s="506">
        <v>86</v>
      </c>
      <c r="E13" s="506" t="s">
        <v>283</v>
      </c>
      <c r="F13" s="508">
        <v>2.41</v>
      </c>
      <c r="G13" s="508">
        <v>0.8</v>
      </c>
    </row>
    <row r="14" spans="1:7" ht="13.9" x14ac:dyDescent="0.2">
      <c r="B14" s="505"/>
      <c r="C14" s="505" t="s">
        <v>284</v>
      </c>
      <c r="D14" s="506">
        <v>86</v>
      </c>
      <c r="E14" s="506" t="s">
        <v>283</v>
      </c>
      <c r="F14" s="508">
        <v>0.5</v>
      </c>
      <c r="G14" s="508">
        <v>0.3</v>
      </c>
    </row>
    <row r="15" spans="1:7" ht="16.350000000000001" x14ac:dyDescent="0.2">
      <c r="B15" s="505"/>
      <c r="C15" s="505" t="s">
        <v>323</v>
      </c>
      <c r="D15" s="506" t="s">
        <v>283</v>
      </c>
      <c r="E15" s="506">
        <v>0.8</v>
      </c>
      <c r="F15" s="508">
        <v>2.81</v>
      </c>
      <c r="G15" s="508">
        <v>1.04</v>
      </c>
    </row>
    <row r="16" spans="1:7" ht="16.350000000000001" x14ac:dyDescent="0.2">
      <c r="B16" s="502" t="s">
        <v>285</v>
      </c>
      <c r="C16" s="502" t="s">
        <v>322</v>
      </c>
      <c r="D16" s="517">
        <v>86</v>
      </c>
      <c r="E16" s="517" t="s">
        <v>283</v>
      </c>
      <c r="F16" s="518">
        <v>1.65</v>
      </c>
      <c r="G16" s="518">
        <v>0.8</v>
      </c>
    </row>
    <row r="17" spans="2:7" ht="13.9" x14ac:dyDescent="0.2">
      <c r="B17" s="505"/>
      <c r="C17" s="505" t="s">
        <v>284</v>
      </c>
      <c r="D17" s="506">
        <v>86</v>
      </c>
      <c r="E17" s="506" t="s">
        <v>283</v>
      </c>
      <c r="F17" s="508">
        <v>0.5</v>
      </c>
      <c r="G17" s="508">
        <v>0.3</v>
      </c>
    </row>
    <row r="18" spans="2:7" ht="16.350000000000001" x14ac:dyDescent="0.2">
      <c r="B18" s="505"/>
      <c r="C18" s="505" t="s">
        <v>323</v>
      </c>
      <c r="D18" s="506" t="s">
        <v>283</v>
      </c>
      <c r="E18" s="506">
        <v>0.7</v>
      </c>
      <c r="F18" s="508">
        <v>2</v>
      </c>
      <c r="G18" s="508">
        <v>1.01</v>
      </c>
    </row>
    <row r="19" spans="2:7" ht="16.350000000000001" x14ac:dyDescent="0.2">
      <c r="B19" s="505"/>
      <c r="C19" s="502" t="s">
        <v>334</v>
      </c>
      <c r="D19" s="517">
        <v>86</v>
      </c>
      <c r="E19" s="517" t="s">
        <v>283</v>
      </c>
      <c r="F19" s="518">
        <v>1.79</v>
      </c>
      <c r="G19" s="518">
        <v>0.8</v>
      </c>
    </row>
    <row r="20" spans="2:7" ht="13.9" x14ac:dyDescent="0.2">
      <c r="B20" s="505"/>
      <c r="C20" s="505" t="s">
        <v>284</v>
      </c>
      <c r="D20" s="506">
        <v>86</v>
      </c>
      <c r="E20" s="506" t="s">
        <v>283</v>
      </c>
      <c r="F20" s="508">
        <v>0.5</v>
      </c>
      <c r="G20" s="508">
        <v>0.3</v>
      </c>
    </row>
    <row r="21" spans="2:7" ht="16.350000000000001" x14ac:dyDescent="0.2">
      <c r="B21" s="511"/>
      <c r="C21" s="511" t="s">
        <v>323</v>
      </c>
      <c r="D21" s="512" t="s">
        <v>283</v>
      </c>
      <c r="E21" s="512">
        <v>0.7</v>
      </c>
      <c r="F21" s="513">
        <v>2.14</v>
      </c>
      <c r="G21" s="513">
        <v>1.01</v>
      </c>
    </row>
    <row r="22" spans="2:7" ht="16.350000000000001" x14ac:dyDescent="0.2">
      <c r="B22" s="505" t="s">
        <v>286</v>
      </c>
      <c r="C22" s="505" t="s">
        <v>333</v>
      </c>
      <c r="D22" s="506">
        <v>86</v>
      </c>
      <c r="E22" s="506" t="s">
        <v>283</v>
      </c>
      <c r="F22" s="508">
        <v>1.51</v>
      </c>
      <c r="G22" s="508">
        <v>0.8</v>
      </c>
    </row>
    <row r="23" spans="2:7" x14ac:dyDescent="0.2">
      <c r="B23" s="505"/>
      <c r="C23" s="505" t="s">
        <v>284</v>
      </c>
      <c r="D23" s="506">
        <v>86</v>
      </c>
      <c r="E23" s="506" t="s">
        <v>283</v>
      </c>
      <c r="F23" s="508">
        <v>0.5</v>
      </c>
      <c r="G23" s="508">
        <v>0.3</v>
      </c>
    </row>
    <row r="24" spans="2:7" ht="16.5" x14ac:dyDescent="0.2">
      <c r="B24" s="505"/>
      <c r="C24" s="511" t="s">
        <v>323</v>
      </c>
      <c r="D24" s="512" t="s">
        <v>283</v>
      </c>
      <c r="E24" s="512">
        <v>0.9</v>
      </c>
      <c r="F24" s="513">
        <v>1.96</v>
      </c>
      <c r="G24" s="513">
        <v>1.07</v>
      </c>
    </row>
    <row r="25" spans="2:7" ht="16.5" x14ac:dyDescent="0.2">
      <c r="B25" s="505"/>
      <c r="C25" s="505" t="s">
        <v>322</v>
      </c>
      <c r="D25" s="506">
        <v>86</v>
      </c>
      <c r="E25" s="506" t="s">
        <v>283</v>
      </c>
      <c r="F25" s="508">
        <v>1.65</v>
      </c>
      <c r="G25" s="508">
        <v>0.8</v>
      </c>
    </row>
    <row r="26" spans="2:7" x14ac:dyDescent="0.2">
      <c r="B26" s="505"/>
      <c r="C26" s="505" t="s">
        <v>284</v>
      </c>
      <c r="D26" s="506">
        <v>86</v>
      </c>
      <c r="E26" s="506" t="s">
        <v>283</v>
      </c>
      <c r="F26" s="508">
        <v>0.5</v>
      </c>
      <c r="G26" s="508">
        <v>0.3</v>
      </c>
    </row>
    <row r="27" spans="2:7" ht="16.5" x14ac:dyDescent="0.2">
      <c r="B27" s="505"/>
      <c r="C27" s="505" t="s">
        <v>323</v>
      </c>
      <c r="D27" s="506" t="s">
        <v>283</v>
      </c>
      <c r="E27" s="506">
        <v>0.9</v>
      </c>
      <c r="F27" s="508">
        <v>2.1</v>
      </c>
      <c r="G27" s="508">
        <v>1.07</v>
      </c>
    </row>
    <row r="28" spans="2:7" ht="16.5" x14ac:dyDescent="0.2">
      <c r="B28" s="502" t="s">
        <v>287</v>
      </c>
      <c r="C28" s="502" t="s">
        <v>322</v>
      </c>
      <c r="D28" s="517">
        <v>86</v>
      </c>
      <c r="E28" s="517" t="s">
        <v>283</v>
      </c>
      <c r="F28" s="518">
        <v>1.65</v>
      </c>
      <c r="G28" s="518">
        <v>0.8</v>
      </c>
    </row>
    <row r="29" spans="2:7" x14ac:dyDescent="0.2">
      <c r="B29" s="505"/>
      <c r="C29" s="505" t="s">
        <v>284</v>
      </c>
      <c r="D29" s="506">
        <v>86</v>
      </c>
      <c r="E29" s="506" t="s">
        <v>283</v>
      </c>
      <c r="F29" s="508">
        <v>0.5</v>
      </c>
      <c r="G29" s="508">
        <v>0.3</v>
      </c>
    </row>
    <row r="30" spans="2:7" ht="16.5" x14ac:dyDescent="0.2">
      <c r="B30" s="505"/>
      <c r="C30" s="505" t="s">
        <v>323</v>
      </c>
      <c r="D30" s="506" t="s">
        <v>283</v>
      </c>
      <c r="E30" s="506">
        <v>0.9</v>
      </c>
      <c r="F30" s="508">
        <v>2.1</v>
      </c>
      <c r="G30" s="508">
        <v>1.07</v>
      </c>
    </row>
    <row r="31" spans="2:7" ht="16.5" x14ac:dyDescent="0.2">
      <c r="B31" s="505"/>
      <c r="C31" s="502" t="s">
        <v>331</v>
      </c>
      <c r="D31" s="517">
        <v>86</v>
      </c>
      <c r="E31" s="517" t="s">
        <v>283</v>
      </c>
      <c r="F31" s="518">
        <v>1.79</v>
      </c>
      <c r="G31" s="518">
        <v>0.8</v>
      </c>
    </row>
    <row r="32" spans="2:7" x14ac:dyDescent="0.2">
      <c r="B32" s="505"/>
      <c r="C32" s="505" t="s">
        <v>284</v>
      </c>
      <c r="D32" s="506">
        <v>86</v>
      </c>
      <c r="E32" s="506" t="s">
        <v>283</v>
      </c>
      <c r="F32" s="508">
        <v>0.5</v>
      </c>
      <c r="G32" s="508">
        <v>0.3</v>
      </c>
    </row>
    <row r="33" spans="2:7" ht="16.5" x14ac:dyDescent="0.2">
      <c r="B33" s="511"/>
      <c r="C33" s="511" t="s">
        <v>323</v>
      </c>
      <c r="D33" s="512" t="s">
        <v>283</v>
      </c>
      <c r="E33" s="512">
        <v>0.9</v>
      </c>
      <c r="F33" s="513">
        <v>2.2400000000000002</v>
      </c>
      <c r="G33" s="513">
        <v>1.07</v>
      </c>
    </row>
    <row r="34" spans="2:7" ht="16.5" x14ac:dyDescent="0.2">
      <c r="B34" s="505" t="s">
        <v>288</v>
      </c>
      <c r="C34" s="505" t="s">
        <v>332</v>
      </c>
      <c r="D34" s="506">
        <v>86</v>
      </c>
      <c r="E34" s="506"/>
      <c r="F34" s="508">
        <v>1.65</v>
      </c>
      <c r="G34" s="508">
        <v>0.8</v>
      </c>
    </row>
    <row r="35" spans="2:7" x14ac:dyDescent="0.2">
      <c r="B35" s="505"/>
      <c r="C35" s="505" t="s">
        <v>284</v>
      </c>
      <c r="D35" s="506">
        <v>86</v>
      </c>
      <c r="E35" s="506"/>
      <c r="F35" s="508">
        <v>0.5</v>
      </c>
      <c r="G35" s="508">
        <v>0.3</v>
      </c>
    </row>
    <row r="36" spans="2:7" ht="16.5" x14ac:dyDescent="0.2">
      <c r="B36" s="505"/>
      <c r="C36" s="511" t="s">
        <v>323</v>
      </c>
      <c r="D36" s="512" t="s">
        <v>283</v>
      </c>
      <c r="E36" s="512">
        <v>0.8</v>
      </c>
      <c r="F36" s="513">
        <v>2.0499999999999998</v>
      </c>
      <c r="G36" s="513">
        <v>1.04</v>
      </c>
    </row>
    <row r="37" spans="2:7" ht="16.5" x14ac:dyDescent="0.2">
      <c r="B37" s="505"/>
      <c r="C37" s="505" t="s">
        <v>331</v>
      </c>
      <c r="D37" s="506">
        <v>86</v>
      </c>
      <c r="E37" s="506" t="s">
        <v>283</v>
      </c>
      <c r="F37" s="508">
        <v>1.79</v>
      </c>
      <c r="G37" s="508">
        <v>0.8</v>
      </c>
    </row>
    <row r="38" spans="2:7" x14ac:dyDescent="0.2">
      <c r="B38" s="505"/>
      <c r="C38" s="505" t="s">
        <v>284</v>
      </c>
      <c r="D38" s="506">
        <v>86</v>
      </c>
      <c r="E38" s="506" t="s">
        <v>283</v>
      </c>
      <c r="F38" s="508">
        <v>0.5</v>
      </c>
      <c r="G38" s="508">
        <v>0.3</v>
      </c>
    </row>
    <row r="39" spans="2:7" ht="16.5" x14ac:dyDescent="0.2">
      <c r="B39" s="505"/>
      <c r="C39" s="505" t="s">
        <v>323</v>
      </c>
      <c r="D39" s="506" t="s">
        <v>283</v>
      </c>
      <c r="E39" s="506">
        <v>0.8</v>
      </c>
      <c r="F39" s="508">
        <v>2.19</v>
      </c>
      <c r="G39" s="508">
        <v>1.04</v>
      </c>
    </row>
    <row r="40" spans="2:7" ht="16.5" x14ac:dyDescent="0.2">
      <c r="B40" s="502" t="s">
        <v>289</v>
      </c>
      <c r="C40" s="502" t="s">
        <v>330</v>
      </c>
      <c r="D40" s="517">
        <v>86</v>
      </c>
      <c r="E40" s="517" t="s">
        <v>283</v>
      </c>
      <c r="F40" s="518">
        <v>1.38</v>
      </c>
      <c r="G40" s="518">
        <v>0.8</v>
      </c>
    </row>
    <row r="41" spans="2:7" x14ac:dyDescent="0.2">
      <c r="B41" s="505"/>
      <c r="C41" s="505" t="s">
        <v>284</v>
      </c>
      <c r="D41" s="506">
        <v>86</v>
      </c>
      <c r="E41" s="506" t="s">
        <v>283</v>
      </c>
      <c r="F41" s="508">
        <v>0.5</v>
      </c>
      <c r="G41" s="508">
        <v>0.3</v>
      </c>
    </row>
    <row r="42" spans="2:7" ht="16.5" x14ac:dyDescent="0.2">
      <c r="B42" s="505"/>
      <c r="C42" s="505" t="s">
        <v>323</v>
      </c>
      <c r="D42" s="506" t="s">
        <v>283</v>
      </c>
      <c r="E42" s="506">
        <v>0.7</v>
      </c>
      <c r="F42" s="508">
        <v>1.73</v>
      </c>
      <c r="G42" s="508">
        <v>1.01</v>
      </c>
    </row>
    <row r="43" spans="2:7" ht="16.5" x14ac:dyDescent="0.2">
      <c r="B43" s="505"/>
      <c r="C43" s="502" t="s">
        <v>329</v>
      </c>
      <c r="D43" s="517">
        <v>86</v>
      </c>
      <c r="E43" s="517" t="s">
        <v>283</v>
      </c>
      <c r="F43" s="518">
        <v>1.51</v>
      </c>
      <c r="G43" s="518">
        <v>0.8</v>
      </c>
    </row>
    <row r="44" spans="2:7" x14ac:dyDescent="0.2">
      <c r="B44" s="505"/>
      <c r="C44" s="505" t="s">
        <v>284</v>
      </c>
      <c r="D44" s="506">
        <v>86</v>
      </c>
      <c r="E44" s="506" t="s">
        <v>283</v>
      </c>
      <c r="F44" s="508">
        <v>0.5</v>
      </c>
      <c r="G44" s="508">
        <v>0.3</v>
      </c>
    </row>
    <row r="45" spans="2:7" ht="16.5" x14ac:dyDescent="0.2">
      <c r="B45" s="511"/>
      <c r="C45" s="511" t="s">
        <v>323</v>
      </c>
      <c r="D45" s="512" t="s">
        <v>283</v>
      </c>
      <c r="E45" s="512">
        <v>0.7</v>
      </c>
      <c r="F45" s="513">
        <v>1.86</v>
      </c>
      <c r="G45" s="513">
        <v>1.01</v>
      </c>
    </row>
    <row r="46" spans="2:7" ht="16.5" x14ac:dyDescent="0.2">
      <c r="B46" s="505" t="s">
        <v>290</v>
      </c>
      <c r="C46" s="505" t="s">
        <v>329</v>
      </c>
      <c r="D46" s="506">
        <v>86</v>
      </c>
      <c r="E46" s="506" t="s">
        <v>283</v>
      </c>
      <c r="F46" s="508">
        <v>1.51</v>
      </c>
      <c r="G46" s="508">
        <v>0.8</v>
      </c>
    </row>
    <row r="47" spans="2:7" x14ac:dyDescent="0.2">
      <c r="B47" s="505"/>
      <c r="C47" s="505" t="s">
        <v>284</v>
      </c>
      <c r="D47" s="506">
        <v>86</v>
      </c>
      <c r="E47" s="506" t="s">
        <v>283</v>
      </c>
      <c r="F47" s="508">
        <v>0.5</v>
      </c>
      <c r="G47" s="508">
        <v>0.30000000000000004</v>
      </c>
    </row>
    <row r="48" spans="2:7" ht="16.5" x14ac:dyDescent="0.2">
      <c r="B48" s="505"/>
      <c r="C48" s="511" t="s">
        <v>323</v>
      </c>
      <c r="D48" s="512" t="s">
        <v>283</v>
      </c>
      <c r="E48" s="512">
        <v>1.1000000000000001</v>
      </c>
      <c r="F48" s="513">
        <v>2.06</v>
      </c>
      <c r="G48" s="513">
        <v>1.1300000000000001</v>
      </c>
    </row>
    <row r="49" spans="2:7" ht="16.5" x14ac:dyDescent="0.2">
      <c r="B49" s="505"/>
      <c r="C49" s="505" t="s">
        <v>322</v>
      </c>
      <c r="D49" s="506">
        <v>86</v>
      </c>
      <c r="E49" s="506" t="s">
        <v>283</v>
      </c>
      <c r="F49" s="508">
        <v>1.65</v>
      </c>
      <c r="G49" s="508">
        <v>0.8</v>
      </c>
    </row>
    <row r="50" spans="2:7" x14ac:dyDescent="0.2">
      <c r="B50" s="505"/>
      <c r="C50" s="505" t="s">
        <v>284</v>
      </c>
      <c r="D50" s="506">
        <v>86</v>
      </c>
      <c r="E50" s="506" t="s">
        <v>283</v>
      </c>
      <c r="F50" s="508">
        <v>0.5</v>
      </c>
      <c r="G50" s="508">
        <v>0.30000000000000004</v>
      </c>
    </row>
    <row r="51" spans="2:7" ht="16.5" x14ac:dyDescent="0.2">
      <c r="B51" s="505"/>
      <c r="C51" s="505" t="s">
        <v>323</v>
      </c>
      <c r="D51" s="506" t="s">
        <v>283</v>
      </c>
      <c r="E51" s="506">
        <v>1.1000000000000001</v>
      </c>
      <c r="F51" s="508">
        <v>2.2000000000000002</v>
      </c>
      <c r="G51" s="508">
        <v>1.1300000000000001</v>
      </c>
    </row>
    <row r="52" spans="2:7" ht="16.5" x14ac:dyDescent="0.2">
      <c r="B52" s="502" t="s">
        <v>291</v>
      </c>
      <c r="C52" s="502" t="s">
        <v>330</v>
      </c>
      <c r="D52" s="517">
        <v>86</v>
      </c>
      <c r="E52" s="517" t="s">
        <v>283</v>
      </c>
      <c r="F52" s="518">
        <v>1.38</v>
      </c>
      <c r="G52" s="518">
        <v>0.8</v>
      </c>
    </row>
    <row r="53" spans="2:7" x14ac:dyDescent="0.2">
      <c r="B53" s="505"/>
      <c r="C53" s="505" t="s">
        <v>284</v>
      </c>
      <c r="D53" s="506">
        <v>86</v>
      </c>
      <c r="E53" s="506" t="s">
        <v>283</v>
      </c>
      <c r="F53" s="508">
        <v>0.9</v>
      </c>
      <c r="G53" s="508">
        <v>0.19999999999999996</v>
      </c>
    </row>
    <row r="54" spans="2:7" ht="16.5" x14ac:dyDescent="0.2">
      <c r="B54" s="505"/>
      <c r="C54" s="505" t="s">
        <v>323</v>
      </c>
      <c r="D54" s="506" t="s">
        <v>283</v>
      </c>
      <c r="E54" s="506">
        <v>1</v>
      </c>
      <c r="F54" s="508">
        <v>2.2799999999999998</v>
      </c>
      <c r="G54" s="508">
        <v>1</v>
      </c>
    </row>
    <row r="55" spans="2:7" ht="16.5" x14ac:dyDescent="0.2">
      <c r="B55" s="505"/>
      <c r="C55" s="502" t="s">
        <v>329</v>
      </c>
      <c r="D55" s="517">
        <v>86</v>
      </c>
      <c r="E55" s="517" t="s">
        <v>283</v>
      </c>
      <c r="F55" s="518">
        <v>1.51</v>
      </c>
      <c r="G55" s="518">
        <v>0.8</v>
      </c>
    </row>
    <row r="56" spans="2:7" x14ac:dyDescent="0.2">
      <c r="B56" s="505"/>
      <c r="C56" s="505" t="s">
        <v>284</v>
      </c>
      <c r="D56" s="506">
        <v>86</v>
      </c>
      <c r="E56" s="506" t="s">
        <v>283</v>
      </c>
      <c r="F56" s="508">
        <v>0.9</v>
      </c>
      <c r="G56" s="508">
        <v>0.19999999999999996</v>
      </c>
    </row>
    <row r="57" spans="2:7" ht="16.5" x14ac:dyDescent="0.2">
      <c r="B57" s="511"/>
      <c r="C57" s="511" t="s">
        <v>323</v>
      </c>
      <c r="D57" s="512" t="s">
        <v>283</v>
      </c>
      <c r="E57" s="512">
        <v>1</v>
      </c>
      <c r="F57" s="513">
        <v>2.41</v>
      </c>
      <c r="G57" s="513">
        <v>1</v>
      </c>
    </row>
    <row r="58" spans="2:7" x14ac:dyDescent="0.2">
      <c r="B58" s="505" t="s">
        <v>292</v>
      </c>
      <c r="C58" s="505"/>
      <c r="D58" s="506">
        <v>60</v>
      </c>
      <c r="E58" s="506"/>
      <c r="F58" s="508">
        <v>1</v>
      </c>
      <c r="G58" s="508">
        <v>0.5</v>
      </c>
    </row>
    <row r="59" spans="2:7" ht="15" x14ac:dyDescent="0.25">
      <c r="B59" s="516" t="s">
        <v>293</v>
      </c>
      <c r="C59" s="502"/>
      <c r="D59" s="517"/>
      <c r="E59" s="517"/>
      <c r="F59" s="518"/>
      <c r="G59" s="518"/>
    </row>
    <row r="60" spans="2:7" ht="16.5" x14ac:dyDescent="0.2">
      <c r="B60" s="502" t="s">
        <v>294</v>
      </c>
      <c r="C60" s="502" t="s">
        <v>328</v>
      </c>
      <c r="D60" s="517">
        <v>91</v>
      </c>
      <c r="E60" s="517" t="s">
        <v>283</v>
      </c>
      <c r="F60" s="518">
        <v>3.35</v>
      </c>
      <c r="G60" s="518">
        <v>1.8</v>
      </c>
    </row>
    <row r="61" spans="2:7" x14ac:dyDescent="0.2">
      <c r="B61" s="505"/>
      <c r="C61" s="505" t="s">
        <v>284</v>
      </c>
      <c r="D61" s="506">
        <v>86</v>
      </c>
      <c r="E61" s="506" t="s">
        <v>283</v>
      </c>
      <c r="F61" s="508">
        <v>0.7</v>
      </c>
      <c r="G61" s="508">
        <v>0.40000000000000024</v>
      </c>
    </row>
    <row r="62" spans="2:7" ht="16.5" x14ac:dyDescent="0.2">
      <c r="B62" s="511"/>
      <c r="C62" s="511" t="s">
        <v>323</v>
      </c>
      <c r="D62" s="512" t="s">
        <v>283</v>
      </c>
      <c r="E62" s="512">
        <v>1.7</v>
      </c>
      <c r="F62" s="513">
        <v>4.54</v>
      </c>
      <c r="G62" s="513">
        <v>2.4800000000000004</v>
      </c>
    </row>
    <row r="63" spans="2:7" ht="16.5" x14ac:dyDescent="0.2">
      <c r="B63" s="505" t="s">
        <v>295</v>
      </c>
      <c r="C63" s="505" t="s">
        <v>327</v>
      </c>
      <c r="D63" s="506">
        <v>91</v>
      </c>
      <c r="E63" s="506"/>
      <c r="F63" s="508">
        <v>2.91</v>
      </c>
      <c r="G63" s="508">
        <v>1.6</v>
      </c>
    </row>
    <row r="64" spans="2:7" x14ac:dyDescent="0.2">
      <c r="B64" s="505"/>
      <c r="C64" s="505" t="s">
        <v>284</v>
      </c>
      <c r="D64" s="506">
        <v>86</v>
      </c>
      <c r="E64" s="506"/>
      <c r="F64" s="508">
        <v>1</v>
      </c>
      <c r="G64" s="508">
        <v>0.90000000000000013</v>
      </c>
    </row>
    <row r="65" spans="2:7" ht="16.5" x14ac:dyDescent="0.2">
      <c r="B65" s="505"/>
      <c r="C65" s="505" t="s">
        <v>323</v>
      </c>
      <c r="D65" s="506" t="s">
        <v>283</v>
      </c>
      <c r="E65" s="506">
        <v>2</v>
      </c>
      <c r="F65" s="508">
        <v>4.91</v>
      </c>
      <c r="G65" s="508">
        <v>3.4000000000000004</v>
      </c>
    </row>
    <row r="66" spans="2:7" x14ac:dyDescent="0.2">
      <c r="B66" s="502" t="s">
        <v>297</v>
      </c>
      <c r="C66" s="502" t="s">
        <v>296</v>
      </c>
      <c r="D66" s="517">
        <v>91</v>
      </c>
      <c r="E66" s="517" t="s">
        <v>283</v>
      </c>
      <c r="F66" s="518">
        <v>3.5</v>
      </c>
      <c r="G66" s="518">
        <v>1.2000000000000002</v>
      </c>
    </row>
    <row r="67" spans="2:7" x14ac:dyDescent="0.2">
      <c r="B67" s="505"/>
      <c r="C67" s="505" t="s">
        <v>284</v>
      </c>
      <c r="D67" s="506">
        <v>86</v>
      </c>
      <c r="E67" s="506" t="s">
        <v>283</v>
      </c>
      <c r="F67" s="508">
        <v>0.53</v>
      </c>
      <c r="G67" s="508">
        <v>0.19999999999999987</v>
      </c>
    </row>
    <row r="68" spans="2:7" ht="16.5" x14ac:dyDescent="0.2">
      <c r="B68" s="511"/>
      <c r="C68" s="511" t="s">
        <v>323</v>
      </c>
      <c r="D68" s="512"/>
      <c r="E68" s="512">
        <v>1.5</v>
      </c>
      <c r="F68" s="513">
        <v>4.3</v>
      </c>
      <c r="G68" s="513">
        <v>1.5</v>
      </c>
    </row>
    <row r="69" spans="2:7" x14ac:dyDescent="0.2">
      <c r="B69" s="505" t="s">
        <v>298</v>
      </c>
      <c r="C69" s="505" t="s">
        <v>299</v>
      </c>
      <c r="D69" s="506">
        <v>22</v>
      </c>
      <c r="E69" s="506"/>
      <c r="F69" s="508">
        <v>0.35</v>
      </c>
      <c r="G69" s="508">
        <v>0.13999999999999999</v>
      </c>
    </row>
    <row r="70" spans="2:7" x14ac:dyDescent="0.2">
      <c r="B70" s="505"/>
      <c r="C70" s="505" t="s">
        <v>300</v>
      </c>
      <c r="D70" s="506">
        <v>15</v>
      </c>
      <c r="E70" s="506" t="s">
        <v>301</v>
      </c>
      <c r="F70" s="508">
        <v>0.2</v>
      </c>
      <c r="G70" s="508">
        <v>0.1</v>
      </c>
    </row>
    <row r="71" spans="2:7" ht="16.5" x14ac:dyDescent="0.2">
      <c r="B71" s="505"/>
      <c r="C71" s="505" t="s">
        <v>325</v>
      </c>
      <c r="D71" s="506" t="s">
        <v>283</v>
      </c>
      <c r="E71" s="506">
        <v>0.2</v>
      </c>
      <c r="F71" s="508">
        <v>0.39</v>
      </c>
      <c r="G71" s="508">
        <v>0.16000000000000003</v>
      </c>
    </row>
    <row r="72" spans="2:7" x14ac:dyDescent="0.2">
      <c r="B72" s="502" t="s">
        <v>302</v>
      </c>
      <c r="C72" s="502" t="s">
        <v>303</v>
      </c>
      <c r="D72" s="517">
        <v>23</v>
      </c>
      <c r="E72" s="517"/>
      <c r="F72" s="518">
        <v>0.18</v>
      </c>
      <c r="G72" s="518">
        <v>0.1</v>
      </c>
    </row>
    <row r="73" spans="2:7" x14ac:dyDescent="0.2">
      <c r="B73" s="505"/>
      <c r="C73" s="505" t="s">
        <v>304</v>
      </c>
      <c r="D73" s="506">
        <v>18</v>
      </c>
      <c r="E73" s="506" t="s">
        <v>301</v>
      </c>
      <c r="F73" s="508">
        <v>0.4</v>
      </c>
      <c r="G73" s="508">
        <v>0.11000000000000001</v>
      </c>
    </row>
    <row r="74" spans="2:7" ht="16.5" x14ac:dyDescent="0.2">
      <c r="B74" s="511"/>
      <c r="C74" s="511" t="s">
        <v>326</v>
      </c>
      <c r="D74" s="512" t="s">
        <v>283</v>
      </c>
      <c r="E74" s="512">
        <v>0.7</v>
      </c>
      <c r="F74" s="513">
        <v>0.46</v>
      </c>
      <c r="G74" s="513">
        <v>0.17700000000000002</v>
      </c>
    </row>
    <row r="75" spans="2:7" ht="15" x14ac:dyDescent="0.25">
      <c r="B75" s="496" t="s">
        <v>305</v>
      </c>
      <c r="C75" s="497"/>
      <c r="D75" s="514"/>
      <c r="E75" s="514"/>
      <c r="F75" s="498"/>
      <c r="G75" s="498"/>
    </row>
    <row r="76" spans="2:7" x14ac:dyDescent="0.2">
      <c r="B76" s="497" t="s">
        <v>306</v>
      </c>
      <c r="C76" s="497" t="s">
        <v>272</v>
      </c>
      <c r="D76" s="514">
        <v>28</v>
      </c>
      <c r="E76" s="514" t="s">
        <v>283</v>
      </c>
      <c r="F76" s="498">
        <v>0.38</v>
      </c>
      <c r="G76" s="498">
        <v>0.16036363636363637</v>
      </c>
    </row>
    <row r="77" spans="2:7" x14ac:dyDescent="0.2">
      <c r="B77" s="497" t="s">
        <v>307</v>
      </c>
      <c r="C77" s="497" t="s">
        <v>272</v>
      </c>
      <c r="D77" s="514">
        <v>20</v>
      </c>
      <c r="E77" s="514" t="s">
        <v>283</v>
      </c>
      <c r="F77" s="498">
        <v>0.65</v>
      </c>
      <c r="G77" s="498">
        <v>0.13</v>
      </c>
    </row>
    <row r="78" spans="2:7" x14ac:dyDescent="0.2">
      <c r="B78" s="497" t="s">
        <v>308</v>
      </c>
      <c r="C78" s="497" t="s">
        <v>272</v>
      </c>
      <c r="D78" s="514">
        <v>20</v>
      </c>
      <c r="E78" s="514" t="s">
        <v>283</v>
      </c>
      <c r="F78" s="498">
        <v>0.65</v>
      </c>
      <c r="G78" s="498">
        <v>0.13999999999999999</v>
      </c>
    </row>
    <row r="79" spans="2:7" x14ac:dyDescent="0.2">
      <c r="B79" s="497" t="s">
        <v>309</v>
      </c>
      <c r="C79" s="497" t="s">
        <v>272</v>
      </c>
      <c r="D79" s="514">
        <v>20</v>
      </c>
      <c r="E79" s="514" t="s">
        <v>283</v>
      </c>
      <c r="F79" s="498">
        <v>0.57999999999999996</v>
      </c>
      <c r="G79" s="498"/>
    </row>
    <row r="80" spans="2:7" x14ac:dyDescent="0.2">
      <c r="B80" s="497" t="s">
        <v>310</v>
      </c>
      <c r="C80" s="497"/>
      <c r="D80" s="514">
        <v>20</v>
      </c>
      <c r="E80" s="514"/>
      <c r="F80" s="498">
        <v>0.5</v>
      </c>
      <c r="G80" s="498">
        <v>0.13999999999999999</v>
      </c>
    </row>
    <row r="81" spans="2:7" x14ac:dyDescent="0.2">
      <c r="B81" s="497" t="s">
        <v>311</v>
      </c>
      <c r="C81" s="497"/>
      <c r="D81" s="514">
        <v>20</v>
      </c>
      <c r="E81" s="514"/>
      <c r="F81" s="498">
        <v>0.52</v>
      </c>
      <c r="G81" s="498">
        <v>0.13999999999999999</v>
      </c>
    </row>
    <row r="82" spans="2:7" x14ac:dyDescent="0.2">
      <c r="B82" s="497" t="s">
        <v>312</v>
      </c>
      <c r="C82" s="497"/>
      <c r="D82" s="514">
        <v>20</v>
      </c>
      <c r="E82" s="514"/>
      <c r="F82" s="498">
        <v>0.54</v>
      </c>
      <c r="G82" s="498">
        <v>0.13999999999999999</v>
      </c>
    </row>
    <row r="83" spans="2:7" x14ac:dyDescent="0.2">
      <c r="B83" s="497" t="s">
        <v>313</v>
      </c>
      <c r="C83" s="497" t="s">
        <v>272</v>
      </c>
      <c r="D83" s="514">
        <v>20</v>
      </c>
      <c r="E83" s="514" t="s">
        <v>283</v>
      </c>
      <c r="F83" s="498">
        <v>0.57999999999999996</v>
      </c>
      <c r="G83" s="498"/>
    </row>
    <row r="84" spans="2:7" x14ac:dyDescent="0.2">
      <c r="B84" s="497" t="s">
        <v>314</v>
      </c>
      <c r="C84" s="497"/>
      <c r="D84" s="514">
        <v>20</v>
      </c>
      <c r="E84" s="514"/>
      <c r="F84" s="498">
        <v>0.52</v>
      </c>
      <c r="G84" s="498">
        <v>0.15000000000000002</v>
      </c>
    </row>
    <row r="85" spans="2:7" x14ac:dyDescent="0.2">
      <c r="B85" s="497" t="s">
        <v>315</v>
      </c>
      <c r="C85" s="497"/>
      <c r="D85" s="514">
        <v>20</v>
      </c>
      <c r="E85" s="514"/>
      <c r="F85" s="498">
        <v>0.54</v>
      </c>
      <c r="G85" s="498">
        <v>0.15000000000000002</v>
      </c>
    </row>
    <row r="86" spans="2:7" x14ac:dyDescent="0.2">
      <c r="B86" s="497" t="s">
        <v>316</v>
      </c>
      <c r="C86" s="497"/>
      <c r="D86" s="514">
        <v>20</v>
      </c>
      <c r="E86" s="514"/>
      <c r="F86" s="498">
        <v>0.55999999999999994</v>
      </c>
      <c r="G86" s="498">
        <v>0.15000000000000002</v>
      </c>
    </row>
    <row r="87" spans="2:7" x14ac:dyDescent="0.2">
      <c r="B87" s="497" t="s">
        <v>317</v>
      </c>
      <c r="C87" s="497" t="s">
        <v>272</v>
      </c>
      <c r="D87" s="514">
        <v>20</v>
      </c>
      <c r="E87" s="514" t="s">
        <v>283</v>
      </c>
      <c r="F87" s="498">
        <v>0.53</v>
      </c>
      <c r="G87" s="498">
        <v>0.16000000000000003</v>
      </c>
    </row>
    <row r="88" spans="2:7" x14ac:dyDescent="0.2">
      <c r="B88" s="497" t="s">
        <v>318</v>
      </c>
      <c r="C88" s="497" t="s">
        <v>272</v>
      </c>
      <c r="D88" s="514">
        <v>15</v>
      </c>
      <c r="E88" s="514" t="s">
        <v>283</v>
      </c>
      <c r="F88" s="498">
        <v>0.43</v>
      </c>
      <c r="G88" s="498">
        <v>0.11000000000000001</v>
      </c>
    </row>
    <row r="89" spans="2:7" x14ac:dyDescent="0.2">
      <c r="B89" s="497" t="s">
        <v>319</v>
      </c>
      <c r="C89" s="497"/>
      <c r="D89" s="514">
        <v>20</v>
      </c>
      <c r="E89" s="514"/>
      <c r="F89" s="498">
        <v>0.48</v>
      </c>
      <c r="G89" s="498">
        <v>0.16000000000000003</v>
      </c>
    </row>
    <row r="90" spans="2:7" x14ac:dyDescent="0.2">
      <c r="B90" s="505"/>
      <c r="C90" s="505"/>
      <c r="D90" s="506"/>
      <c r="E90" s="506"/>
      <c r="F90" s="505"/>
      <c r="G90" s="505"/>
    </row>
    <row r="91" spans="2:7" s="364" customFormat="1" ht="15" x14ac:dyDescent="0.25">
      <c r="B91" s="388" t="s">
        <v>341</v>
      </c>
      <c r="C91" s="388"/>
      <c r="D91" s="388" t="s">
        <v>280</v>
      </c>
    </row>
    <row r="92" spans="2:7" x14ac:dyDescent="0.2">
      <c r="B92" s="505" t="s">
        <v>340</v>
      </c>
      <c r="C92" s="505"/>
      <c r="D92" s="506"/>
      <c r="E92" s="506"/>
      <c r="F92" s="505"/>
      <c r="G92" s="505"/>
    </row>
    <row r="93" spans="2:7" ht="33.75" x14ac:dyDescent="0.25">
      <c r="B93" s="507" t="s">
        <v>195</v>
      </c>
      <c r="C93" s="505" t="s">
        <v>270</v>
      </c>
      <c r="D93" s="506"/>
      <c r="E93" s="506"/>
      <c r="F93" s="509" t="s">
        <v>338</v>
      </c>
      <c r="G93" s="510" t="s">
        <v>339</v>
      </c>
    </row>
    <row r="94" spans="2:7" x14ac:dyDescent="0.2">
      <c r="B94" s="497" t="s">
        <v>271</v>
      </c>
      <c r="C94" s="497" t="s">
        <v>272</v>
      </c>
      <c r="D94" s="514"/>
      <c r="E94" s="514"/>
      <c r="F94" s="515">
        <v>1.38</v>
      </c>
      <c r="G94" s="498">
        <v>0.60000000000000009</v>
      </c>
    </row>
    <row r="95" spans="2:7" x14ac:dyDescent="0.2">
      <c r="B95" s="497" t="s">
        <v>273</v>
      </c>
      <c r="C95" s="497" t="s">
        <v>272</v>
      </c>
      <c r="D95" s="514"/>
      <c r="E95" s="514"/>
      <c r="F95" s="515">
        <v>1.82</v>
      </c>
      <c r="G95" s="498">
        <v>0.70000000000000007</v>
      </c>
    </row>
    <row r="96" spans="2:7" x14ac:dyDescent="0.2">
      <c r="B96" s="497" t="s">
        <v>274</v>
      </c>
      <c r="C96" s="497" t="s">
        <v>272</v>
      </c>
      <c r="D96" s="514"/>
      <c r="E96" s="514"/>
      <c r="F96" s="515">
        <v>2.4</v>
      </c>
      <c r="G96" s="498">
        <v>1</v>
      </c>
    </row>
    <row r="97" spans="2:7" x14ac:dyDescent="0.2">
      <c r="B97" s="497" t="s">
        <v>275</v>
      </c>
      <c r="C97" s="497" t="s">
        <v>272</v>
      </c>
      <c r="D97" s="514"/>
      <c r="E97" s="514"/>
      <c r="F97" s="515">
        <v>2.7</v>
      </c>
      <c r="G97" s="498">
        <v>1</v>
      </c>
    </row>
    <row r="98" spans="2:7" x14ac:dyDescent="0.2">
      <c r="B98" s="497" t="s">
        <v>276</v>
      </c>
      <c r="C98" s="497" t="s">
        <v>272</v>
      </c>
      <c r="D98" s="514"/>
      <c r="E98" s="514"/>
      <c r="F98" s="515">
        <v>2.8</v>
      </c>
      <c r="G98" s="498">
        <v>1.1000000000000001</v>
      </c>
    </row>
    <row r="100" spans="2:7" ht="16.5" x14ac:dyDescent="0.2">
      <c r="B100" s="519" t="s">
        <v>343</v>
      </c>
    </row>
    <row r="101" spans="2:7" ht="16.5" x14ac:dyDescent="0.2">
      <c r="B101" s="519" t="s">
        <v>344</v>
      </c>
    </row>
    <row r="102" spans="2:7" ht="16.5" x14ac:dyDescent="0.2">
      <c r="B102" s="519" t="s">
        <v>345</v>
      </c>
    </row>
  </sheetData>
  <sheetProtection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Info</vt:lpstr>
      <vt:lpstr>LaKa</vt:lpstr>
      <vt:lpstr>LaKa (Beispiel)</vt:lpstr>
      <vt:lpstr>Tabellen</vt:lpstr>
      <vt:lpstr>optional</vt:lpstr>
      <vt:lpstr>Info!Druckbereich</vt:lpstr>
      <vt:lpstr>LaKa!Druckbereich</vt:lpstr>
      <vt:lpstr>'LaKa (Beispiel)'!Druckbereich</vt:lpstr>
      <vt:lpstr>Tabellen!Druckbereich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Mayer, Veronika (LTZ);Karl.Krieg@lel.bwl.de</dc:creator>
  <cp:lastModifiedBy>Bader, Achim (LEL)</cp:lastModifiedBy>
  <cp:lastPrinted>2017-07-06T12:42:24Z</cp:lastPrinted>
  <dcterms:created xsi:type="dcterms:W3CDTF">2017-04-06T08:46:31Z</dcterms:created>
  <dcterms:modified xsi:type="dcterms:W3CDTF">2017-10-02T06:35:49Z</dcterms:modified>
</cp:coreProperties>
</file>