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WK\"/>
    </mc:Choice>
  </mc:AlternateContent>
  <bookViews>
    <workbookView xWindow="0" yWindow="0" windowWidth="19200" windowHeight="7065"/>
  </bookViews>
  <sheets>
    <sheet name="Nr162_UadB" sheetId="4" r:id="rId1"/>
    <sheet name="Annahmen162_UadB (Bsp)" sheetId="3" r:id="rId2"/>
    <sheet name="162_UadB (Bsp)" sheetId="2" r:id="rId3"/>
  </sheets>
  <definedNames>
    <definedName name="_Order1" hidden="1">255</definedName>
    <definedName name="_Order2" hidden="1">255</definedName>
    <definedName name="a" localSheetId="2" hidden="1">{"Mineraldünger",#N/A,FALSE,"Mineraldünger";"Tierhaltung",#N/A,FALSE,"Tierhaltung";#N/A,#N/A,FALSE,"N-Bindung Leguminosen(Neu)";"PflanzlicheProdukte",#N/A,FALSE,"Pflanzliche Produkte"}</definedName>
    <definedName name="a" localSheetId="0" hidden="1">{"Mineraldünger",#N/A,FALSE,"Mineraldünger";"Tierhaltung",#N/A,FALSE,"Tierhaltung";#N/A,#N/A,FALSE,"N-Bindung Leguminosen(Neu)";"PflanzlicheProdukte",#N/A,FALSE,"Pflanzliche Produkte"}</definedName>
    <definedName name="a" hidden="1">{"Mineraldünger",#N/A,FALSE,"Mineraldünger";"Tierhaltung",#N/A,FALSE,"Tierhaltung";#N/A,#N/A,FALSE,"N-Bindung Leguminosen(Neu)";"PflanzlicheProdukte",#N/A,FALSE,"Pflanzliche Produkte"}</definedName>
    <definedName name="aa">#REF!</definedName>
    <definedName name="ab">#REF!</definedName>
    <definedName name="ac">#REF!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q">#REF!</definedName>
    <definedName name="aqgh" localSheetId="2" hidden="1">{"Mineraldünger",#N/A,FALSE,"Mineraldünger";"Tierhaltung",#N/A,FALSE,"Tierhaltung";#N/A,#N/A,FALSE,"N-Bindung Leguminosen(Neu)";"PflanzlicheProdukte",#N/A,FALSE,"Pflanzliche Produkte"}</definedName>
    <definedName name="aqgh" localSheetId="0" hidden="1">{"Mineraldünger",#N/A,FALSE,"Mineraldünger";"Tierhaltung",#N/A,FALSE,"Tierhaltung";#N/A,#N/A,FALSE,"N-Bindung Leguminosen(Neu)";"PflanzlicheProdukte",#N/A,FALSE,"Pflanzliche Produkte"}</definedName>
    <definedName name="aqgh" hidden="1">{"Mineraldünger",#N/A,FALSE,"Mineraldünger";"Tierhaltung",#N/A,FALSE,"Tierhaltung";#N/A,#N/A,FALSE,"N-Bindung Leguminosen(Neu)";"PflanzlicheProdukte",#N/A,FALSE,"Pflanzliche Produkte"}</definedName>
    <definedName name="bbbmm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bbbmm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bbbmm" hidden="1">{#N/A,#N/A,FALSE,"B1";#N/A,#N/A,FALSE,"B2";#N/A,#N/A,FALSE,"B3";#N/A,#N/A,FALSE,"B4";#N/A,#N/A,FALSE,"B5";#N/A,#N/A,FALSE,"B6";#N/A,#N/A,FALSE,"B7";#N/A,#N/A,FALSE,"B8";#N/A,#N/A,FALSE,"B9";#N/A,#N/A,FALSE,"B10"}</definedName>
    <definedName name="d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d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d" hidden="1">{#N/A,#N/A,FALSE,"B1";#N/A,#N/A,FALSE,"B2";#N/A,#N/A,FALSE,"B3";#N/A,#N/A,FALSE,"B4";#N/A,#N/A,FALSE,"B5";#N/A,#N/A,FALSE,"B6";#N/A,#N/A,FALSE,"B7";#N/A,#N/A,FALSE,"B8";#N/A,#N/A,FALSE,"B9";#N/A,#N/A,FALSE,"B10"}</definedName>
    <definedName name="_xlnm.Print_Area" localSheetId="2">'162_UadB (Bsp)'!$A$1:$K$61</definedName>
    <definedName name="eeeeeee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eeeeeee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eeeeeee" hidden="1">{#N/A,#N/A,FALSE,"B1";#N/A,#N/A,FALSE,"B2";#N/A,#N/A,FALSE,"B3";#N/A,#N/A,FALSE,"B4";#N/A,#N/A,FALSE,"B5";#N/A,#N/A,FALSE,"B6";#N/A,#N/A,FALSE,"B7";#N/A,#N/A,FALSE,"B8";#N/A,#N/A,FALSE,"B9";#N/A,#N/A,FALSE,"B10"}</definedName>
    <definedName name="Ende01" localSheetId="2">'162_UadB (Bsp)'!#REF!</definedName>
    <definedName name="Ende01" localSheetId="0">#REF!</definedName>
    <definedName name="Ende01">#REF!</definedName>
    <definedName name="Ende02" localSheetId="2">'162_UadB (Bsp)'!#REF!</definedName>
    <definedName name="Ende02" localSheetId="0">#REF!</definedName>
    <definedName name="Ende02">#REF!</definedName>
    <definedName name="Ende03" localSheetId="2">'162_UadB (Bsp)'!#REF!</definedName>
    <definedName name="Ende03" localSheetId="0">#REF!</definedName>
    <definedName name="Ende03">#REF!</definedName>
    <definedName name="Ende04" localSheetId="2">'162_UadB (Bsp)'!#REF!</definedName>
    <definedName name="Ende04" localSheetId="0">#REF!</definedName>
    <definedName name="Ende04">#REF!</definedName>
    <definedName name="Ende05" localSheetId="2">'162_UadB (Bsp)'!#REF!</definedName>
    <definedName name="Ende05" localSheetId="0">#REF!</definedName>
    <definedName name="Ende05">#REF!</definedName>
    <definedName name="Ende06" localSheetId="2">'162_UadB (Bsp)'!$A$61</definedName>
    <definedName name="Ende06" localSheetId="0">#REF!</definedName>
    <definedName name="Ende06">#REF!</definedName>
    <definedName name="f">#REF!</definedName>
    <definedName name="gr">#REF!</definedName>
    <definedName name="ka">#REF!</definedName>
    <definedName name="kb">#REF!</definedName>
    <definedName name="kc">#REF!</definedName>
    <definedName name="kd">#REF!</definedName>
    <definedName name="ke">#REF!</definedName>
    <definedName name="kf">#REF!</definedName>
    <definedName name="kh">#REF!</definedName>
    <definedName name="ki">#REF!</definedName>
    <definedName name="kk">#REF!</definedName>
    <definedName name="kkkkkkk" localSheetId="2" hidden="1">{"Mineraldünger",#N/A,FALSE,"Mineraldünger";"Tierhaltung",#N/A,FALSE,"Tierhaltung";#N/A,#N/A,FALSE,"N-Bindung Leguminosen(Neu)";"PflanzlicheProdukte",#N/A,FALSE,"Pflanzliche Produkte"}</definedName>
    <definedName name="kkkkkkk" localSheetId="0" hidden="1">{"Mineraldünger",#N/A,FALSE,"Mineraldünger";"Tierhaltung",#N/A,FALSE,"Tierhaltung";#N/A,#N/A,FALSE,"N-Bindung Leguminosen(Neu)";"PflanzlicheProdukte",#N/A,FALSE,"Pflanzliche Produkte"}</definedName>
    <definedName name="kkkkkkk" hidden="1">{"Mineraldünger",#N/A,FALSE,"Mineraldünger";"Tierhaltung",#N/A,FALSE,"Tierhaltung";#N/A,#N/A,FALSE,"N-Bindung Leguminosen(Neu)";"PflanzlicheProdukte",#N/A,FALSE,"Pflanzliche Produkte"}</definedName>
    <definedName name="kl">#REF!</definedName>
    <definedName name="km">#REF!</definedName>
    <definedName name="kn">#REF!</definedName>
    <definedName name="ko">#REF!</definedName>
    <definedName name="kp">#REF!</definedName>
    <definedName name="kq">#REF!</definedName>
    <definedName name="lll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lll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lll" hidden="1">{#N/A,#N/A,FALSE,"B1";#N/A,#N/A,FALSE,"B2";#N/A,#N/A,FALSE,"B3";#N/A,#N/A,FALSE,"B4";#N/A,#N/A,FALSE,"B5";#N/A,#N/A,FALSE,"B6";#N/A,#N/A,FALSE,"B7";#N/A,#N/A,FALSE,"B8";#N/A,#N/A,FALSE,"B9";#N/A,#N/A,FALSE,"B10"}</definedName>
    <definedName name="P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P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P" hidden="1">{#N/A,#N/A,FALSE,"B1";#N/A,#N/A,FALSE,"B2";#N/A,#N/A,FALSE,"B3";#N/A,#N/A,FALSE,"B4";#N/A,#N/A,FALSE,"B5";#N/A,#N/A,FALSE,"B6";#N/A,#N/A,FALSE,"B7";#N/A,#N/A,FALSE,"B8";#N/A,#N/A,FALSE,"B9";#N/A,#N/A,FALSE,"B10"}</definedName>
    <definedName name="qqqqqqqq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qqqqqqqq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qqqqqqqq" hidden="1">{#N/A,#N/A,FALSE,"B1";#N/A,#N/A,FALSE,"B2";#N/A,#N/A,FALSE,"B3";#N/A,#N/A,FALSE,"B4";#N/A,#N/A,FALSE,"B5";#N/A,#N/A,FALSE,"B6";#N/A,#N/A,FALSE,"B7";#N/A,#N/A,FALSE,"B8";#N/A,#N/A,FALSE,"B9";#N/A,#N/A,FALSE,"B10"}</definedName>
    <definedName name="Start01" localSheetId="2">'162_UadB (Bsp)'!$A$1</definedName>
    <definedName name="Start01" localSheetId="0">#REF!</definedName>
    <definedName name="Start01">#REF!</definedName>
    <definedName name="Start02" localSheetId="2">'162_UadB (Bsp)'!#REF!</definedName>
    <definedName name="Start02" localSheetId="0">#REF!</definedName>
    <definedName name="Start02">#REF!</definedName>
    <definedName name="Start03" localSheetId="2">'162_UadB (Bsp)'!#REF!</definedName>
    <definedName name="Start03" localSheetId="0">#REF!</definedName>
    <definedName name="Start03">#REF!</definedName>
    <definedName name="Start04" localSheetId="2">'162_UadB (Bsp)'!#REF!</definedName>
    <definedName name="Start04" localSheetId="0">#REF!</definedName>
    <definedName name="Start04">#REF!</definedName>
    <definedName name="Start05" localSheetId="2">'162_UadB (Bsp)'!#REF!</definedName>
    <definedName name="Start05" localSheetId="0">#REF!</definedName>
    <definedName name="Start05">#REF!</definedName>
    <definedName name="Start06" localSheetId="2">'162_UadB (Bsp)'!#REF!</definedName>
    <definedName name="Start06" localSheetId="0">#REF!</definedName>
    <definedName name="Start06">#REF!</definedName>
    <definedName name="sw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sw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sw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hidden="1">{#N/A,#N/A,FALSE,"B1";#N/A,#N/A,FALSE,"B2";#N/A,#N/A,FALSE,"B3";#N/A,#N/A,FALSE,"B4";#N/A,#N/A,FALSE,"B5";#N/A,#N/A,FALSE,"B6";#N/A,#N/A,FALSE,"B7";#N/A,#N/A,FALSE,"B8";#N/A,#N/A,FALSE,"B9";#N/A,#N/A,FALSE,"B10"}</definedName>
    <definedName name="wrn.Tabellen." localSheetId="2" hidden="1">{"Mineraldünger",#N/A,FALSE,"Mineraldünger";"Tierhaltung",#N/A,FALSE,"Tierhaltung";#N/A,#N/A,FALSE,"N-Bindung Leguminosen(Neu)";"PflanzlicheProdukte",#N/A,FALSE,"Pflanzliche Produkte"}</definedName>
    <definedName name="wrn.Tabellen." localSheetId="0" hidden="1">{"Mineraldünger",#N/A,FALSE,"Mineraldünger";"Tierhaltung",#N/A,FALSE,"Tierhaltung";#N/A,#N/A,FALSE,"N-Bindung Leguminosen(Neu)";"PflanzlicheProdukte",#N/A,FALSE,"Pflanzliche Produkte"}</definedName>
    <definedName name="wrn.Tabellen." hidden="1">{"Mineraldünger",#N/A,FALSE,"Mineraldünger";"Tierhaltung",#N/A,FALSE,"Tierhaltung";#N/A,#N/A,FALSE,"N-Bindung Leguminosen(Neu)";"PflanzlicheProdukte",#N/A,FALSE,"Pflanzliche Produkte"}</definedName>
    <definedName name="xxxxxx" localSheetId="2" hidden="1">{#N/A,#N/A,FALSE,"B1";#N/A,#N/A,FALSE,"B2";#N/A,#N/A,FALSE,"B3";#N/A,#N/A,FALSE,"B4";#N/A,#N/A,FALSE,"B5";#N/A,#N/A,FALSE,"B6";#N/A,#N/A,FALSE,"B7";#N/A,#N/A,FALSE,"B8";#N/A,#N/A,FALSE,"B9";#N/A,#N/A,FALSE,"B10"}</definedName>
    <definedName name="xxxxxx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xxxxxx" hidden="1">{#N/A,#N/A,FALSE,"B1";#N/A,#N/A,FALSE,"B2";#N/A,#N/A,FALSE,"B3";#N/A,#N/A,FALSE,"B4";#N/A,#N/A,FALSE,"B5";#N/A,#N/A,FALSE,"B6";#N/A,#N/A,FALSE,"B7";#N/A,#N/A,FALSE,"B8";#N/A,#N/A,FALSE,"B9";#N/A,#N/A,FALSE,"B10"}</definedName>
    <definedName name="ZUIST">#REF!</definedName>
    <definedName name="ZUSTÜCKIST">#REF!</definedName>
  </definedNames>
  <calcPr calcId="162913"/>
</workbook>
</file>

<file path=xl/calcChain.xml><?xml version="1.0" encoding="utf-8"?>
<calcChain xmlns="http://schemas.openxmlformats.org/spreadsheetml/2006/main">
  <c r="G12" i="4" l="1"/>
  <c r="I15" i="4"/>
  <c r="I17" i="4"/>
  <c r="E50" i="4"/>
  <c r="G50" i="4" s="1"/>
  <c r="G23" i="4"/>
  <c r="I23" i="4" s="1"/>
  <c r="F11" i="2"/>
  <c r="F23" i="2" s="1"/>
  <c r="G23" i="2" s="1"/>
  <c r="F12" i="2"/>
  <c r="F15" i="2"/>
  <c r="F28" i="2" s="1"/>
  <c r="G28" i="2" s="1"/>
  <c r="I28" i="2" s="1"/>
  <c r="F25" i="2"/>
  <c r="G25" i="2" s="1"/>
  <c r="I25" i="2" s="1"/>
  <c r="H12" i="2"/>
  <c r="H13" i="2" s="1"/>
  <c r="F13" i="2"/>
  <c r="G18" i="2"/>
  <c r="I18" i="2"/>
  <c r="G19" i="2"/>
  <c r="I19" i="2" s="1"/>
  <c r="G20" i="2"/>
  <c r="I20" i="2" s="1"/>
  <c r="F24" i="2"/>
  <c r="G24" i="2"/>
  <c r="I24" i="2"/>
  <c r="H25" i="2"/>
  <c r="G26" i="2"/>
  <c r="I26" i="2" s="1"/>
  <c r="E29" i="2"/>
  <c r="G38" i="2"/>
  <c r="I38" i="2"/>
  <c r="J39" i="2" s="1"/>
  <c r="G39" i="2"/>
  <c r="J36" i="2" s="1"/>
  <c r="H39" i="2"/>
  <c r="I39" i="2"/>
  <c r="G40" i="2"/>
  <c r="H40" i="2"/>
  <c r="I40" i="2"/>
  <c r="G41" i="2"/>
  <c r="I41" i="2" s="1"/>
  <c r="H41" i="2"/>
  <c r="I42" i="2"/>
  <c r="I43" i="2"/>
  <c r="I44" i="2"/>
  <c r="I47" i="2"/>
  <c r="E52" i="2"/>
  <c r="I55" i="2"/>
  <c r="G58" i="2"/>
  <c r="E8" i="3"/>
  <c r="E9" i="3"/>
  <c r="E13" i="2" s="1"/>
  <c r="G13" i="2" s="1"/>
  <c r="I13" i="2" s="1"/>
  <c r="E17" i="2"/>
  <c r="E14" i="2"/>
  <c r="E27" i="2"/>
  <c r="E15" i="2"/>
  <c r="E28" i="2"/>
  <c r="E23" i="3"/>
  <c r="G26" i="3" s="1"/>
  <c r="H26" i="3" s="1"/>
  <c r="H30" i="3" s="1"/>
  <c r="H31" i="3" s="1"/>
  <c r="F52" i="2" s="1"/>
  <c r="G52" i="2" s="1"/>
  <c r="H27" i="3"/>
  <c r="H28" i="3"/>
  <c r="H29" i="3"/>
  <c r="G10" i="4"/>
  <c r="I10" i="4"/>
  <c r="G11" i="4"/>
  <c r="I11" i="4" s="1"/>
  <c r="H11" i="4"/>
  <c r="H12" i="4" s="1"/>
  <c r="G13" i="4"/>
  <c r="I13" i="4"/>
  <c r="I14" i="4"/>
  <c r="I16" i="4"/>
  <c r="G18" i="4"/>
  <c r="I18" i="4" s="1"/>
  <c r="G19" i="4"/>
  <c r="I19" i="4"/>
  <c r="G22" i="4"/>
  <c r="I22" i="4"/>
  <c r="G24" i="4"/>
  <c r="J21" i="4" s="1"/>
  <c r="H24" i="4"/>
  <c r="H25" i="4" s="1"/>
  <c r="I25" i="4" s="1"/>
  <c r="G25" i="4"/>
  <c r="I27" i="4"/>
  <c r="I28" i="4"/>
  <c r="G29" i="4"/>
  <c r="I29" i="4"/>
  <c r="G37" i="4"/>
  <c r="I37" i="4"/>
  <c r="G38" i="4"/>
  <c r="I38" i="4" s="1"/>
  <c r="H38" i="4"/>
  <c r="G39" i="4"/>
  <c r="I39" i="4" s="1"/>
  <c r="G40" i="4"/>
  <c r="I53" i="4"/>
  <c r="G56" i="4"/>
  <c r="F14" i="2"/>
  <c r="G14" i="2" s="1"/>
  <c r="I14" i="2" s="1"/>
  <c r="F17" i="2"/>
  <c r="G17" i="2" s="1"/>
  <c r="I17" i="2" s="1"/>
  <c r="H39" i="4"/>
  <c r="H41" i="4" s="1"/>
  <c r="I43" i="4"/>
  <c r="H44" i="4"/>
  <c r="H45" i="4" s="1"/>
  <c r="I45" i="4" s="1"/>
  <c r="I26" i="4"/>
  <c r="G15" i="2"/>
  <c r="I15" i="2" s="1"/>
  <c r="J35" i="4"/>
  <c r="J56" i="4"/>
  <c r="I23" i="2" l="1"/>
  <c r="I55" i="4"/>
  <c r="J54" i="4"/>
  <c r="J12" i="4"/>
  <c r="I57" i="2"/>
  <c r="H42" i="4"/>
  <c r="I42" i="4" s="1"/>
  <c r="I41" i="4"/>
  <c r="I12" i="4"/>
  <c r="I24" i="4"/>
  <c r="J25" i="4" s="1"/>
  <c r="J9" i="4"/>
  <c r="J31" i="4" s="1"/>
  <c r="J47" i="4" s="1"/>
  <c r="I44" i="4"/>
  <c r="F16" i="2"/>
  <c r="E12" i="2"/>
  <c r="G12" i="2" s="1"/>
  <c r="I12" i="2" s="1"/>
  <c r="H40" i="4"/>
  <c r="I40" i="4" s="1"/>
  <c r="J38" i="4" s="1"/>
  <c r="E11" i="2"/>
  <c r="G11" i="2" s="1"/>
  <c r="F27" i="2"/>
  <c r="G27" i="2" s="1"/>
  <c r="I27" i="2" s="1"/>
  <c r="G16" i="2" l="1"/>
  <c r="I16" i="2" s="1"/>
  <c r="F29" i="2"/>
  <c r="G29" i="2" s="1"/>
  <c r="I29" i="2" s="1"/>
  <c r="I54" i="4"/>
  <c r="I56" i="4"/>
  <c r="I11" i="2"/>
  <c r="J13" i="2" s="1"/>
  <c r="J10" i="2"/>
  <c r="J32" i="4"/>
  <c r="J48" i="4" s="1"/>
  <c r="F30" i="2" l="1"/>
  <c r="G30" i="2" s="1"/>
  <c r="I30" i="2" l="1"/>
  <c r="J26" i="2" s="1"/>
  <c r="J33" i="2" s="1"/>
  <c r="J50" i="2" s="1"/>
  <c r="J22" i="2"/>
  <c r="J32" i="2" s="1"/>
  <c r="J49" i="2" s="1"/>
  <c r="I56" i="2" l="1"/>
  <c r="J56" i="2" s="1"/>
  <c r="I58" i="2"/>
  <c r="J58" i="2" s="1"/>
</calcChain>
</file>

<file path=xl/comments1.xml><?xml version="1.0" encoding="utf-8"?>
<comments xmlns="http://schemas.openxmlformats.org/spreadsheetml/2006/main">
  <authors>
    <author>EnderleG</author>
  </authors>
  <commentList>
    <comment ref="D27" authorId="0" shapeId="0">
      <text>
        <r>
          <rPr>
            <b/>
            <sz val="8"/>
            <color indexed="81"/>
            <rFont val="Tahoma"/>
          </rPr>
          <t>EnderleG:</t>
        </r>
        <r>
          <rPr>
            <sz val="8"/>
            <color indexed="81"/>
            <rFont val="Tahoma"/>
          </rPr>
          <t xml:space="preserve">
% vom Umsatz = Wareneinsatzquote</t>
        </r>
      </text>
    </comment>
    <comment ref="D28" authorId="0" shapeId="0">
      <text>
        <r>
          <rPr>
            <b/>
            <sz val="8"/>
            <color indexed="81"/>
            <rFont val="Tahoma"/>
          </rPr>
          <t>EnderleG:</t>
        </r>
        <r>
          <rPr>
            <sz val="8"/>
            <color indexed="81"/>
            <rFont val="Tahoma"/>
          </rPr>
          <t xml:space="preserve">
EnderleG:
% vom Umsatz = Wareneinsatzquote</t>
        </r>
      </text>
    </comment>
    <comment ref="D29" authorId="0" shapeId="0">
      <text>
        <r>
          <rPr>
            <b/>
            <sz val="8"/>
            <color indexed="81"/>
            <rFont val="Tahoma"/>
          </rPr>
          <t>EnderleG:</t>
        </r>
        <r>
          <rPr>
            <sz val="8"/>
            <color indexed="81"/>
            <rFont val="Tahoma"/>
          </rPr>
          <t xml:space="preserve">
% vom Umsatz = Wareneinsatzquote</t>
        </r>
      </text>
    </comment>
  </commentList>
</comments>
</file>

<file path=xl/sharedStrings.xml><?xml version="1.0" encoding="utf-8"?>
<sst xmlns="http://schemas.openxmlformats.org/spreadsheetml/2006/main" count="253" uniqueCount="126">
  <si>
    <t>Wirtschaftlichkeitsberechnung für Ferienunterkünfte</t>
  </si>
  <si>
    <t>Unternehmen</t>
  </si>
  <si>
    <t>Ort</t>
  </si>
  <si>
    <t>Wirtschaftsjahr</t>
  </si>
  <si>
    <t>Berater/in</t>
  </si>
  <si>
    <t>Dienststelle</t>
  </si>
  <si>
    <t>alle Preise</t>
  </si>
  <si>
    <t>Anzahl</t>
  </si>
  <si>
    <t>Größe</t>
  </si>
  <si>
    <t>Preis/Tag</t>
  </si>
  <si>
    <t>Belegtage</t>
  </si>
  <si>
    <t>Erlös</t>
  </si>
  <si>
    <t>MwSt</t>
  </si>
  <si>
    <t>Gesamt</t>
  </si>
  <si>
    <t>netto eingeben!</t>
  </si>
  <si>
    <t>Betten</t>
  </si>
  <si>
    <t>m²</t>
  </si>
  <si>
    <t>€</t>
  </si>
  <si>
    <t>T</t>
  </si>
  <si>
    <t>€ (netto)</t>
  </si>
  <si>
    <t>%</t>
  </si>
  <si>
    <t>€ (brutto)</t>
  </si>
  <si>
    <t xml:space="preserve"> Leistungen</t>
  </si>
  <si>
    <t xml:space="preserve"> Variable Kosten</t>
  </si>
  <si>
    <t>Betrag/Einh.
€</t>
  </si>
  <si>
    <t>Anzahl 
Einh.</t>
  </si>
  <si>
    <t xml:space="preserve"> Wäsche</t>
  </si>
  <si>
    <t xml:space="preserve"> Lohn für FremdAK (nicht ständig)</t>
  </si>
  <si>
    <t xml:space="preserve"> Lebensmittel</t>
  </si>
  <si>
    <t xml:space="preserve"> Sonstiges</t>
  </si>
  <si>
    <t xml:space="preserve"> Deckungsbeitrag</t>
  </si>
  <si>
    <t>netto</t>
  </si>
  <si>
    <t>brutto</t>
  </si>
  <si>
    <t>Feste Kosten</t>
  </si>
  <si>
    <t>Anschaffungswert</t>
  </si>
  <si>
    <t>AfA</t>
  </si>
  <si>
    <t>Instandhaltung</t>
  </si>
  <si>
    <t xml:space="preserve"> AfA, Instandhaltung</t>
  </si>
  <si>
    <t>Gebäude</t>
  </si>
  <si>
    <t>Einrichtung</t>
  </si>
  <si>
    <t>Außenbereich</t>
  </si>
  <si>
    <t>Betreuung, Lizenzen u.ä.</t>
  </si>
  <si>
    <t xml:space="preserve"> Versicherungen</t>
  </si>
  <si>
    <t xml:space="preserve"> Werbung</t>
  </si>
  <si>
    <t xml:space="preserve"> Gebühren, Beiträge</t>
  </si>
  <si>
    <t xml:space="preserve"> Lohn FremdAK (ständig)</t>
  </si>
  <si>
    <t>Einkommensbeitrag</t>
  </si>
  <si>
    <t>Akh/Belegtag</t>
  </si>
  <si>
    <t>Akh</t>
  </si>
  <si>
    <t xml:space="preserve"> Arbeitszeit (ohne Fremd-AK)</t>
  </si>
  <si>
    <t>LEL</t>
  </si>
  <si>
    <t>Ferienhäusle 1</t>
  </si>
  <si>
    <t>Ferienhäusle 2</t>
  </si>
  <si>
    <t>Ferienhäusle 3</t>
  </si>
  <si>
    <t>Frühstück</t>
  </si>
  <si>
    <t>Leistungen:</t>
  </si>
  <si>
    <t>Preise</t>
  </si>
  <si>
    <t>Übernachtung</t>
  </si>
  <si>
    <t>je Person 3+4</t>
  </si>
  <si>
    <t>Bettwäsche</t>
  </si>
  <si>
    <t>je Person</t>
  </si>
  <si>
    <t>Belegung</t>
  </si>
  <si>
    <t>April - Oktober Wochenends</t>
  </si>
  <si>
    <t>incl. Ferien</t>
  </si>
  <si>
    <t>Tage</t>
  </si>
  <si>
    <t>Personen</t>
  </si>
  <si>
    <t>durchschn.</t>
  </si>
  <si>
    <t>Lunchpaket</t>
  </si>
  <si>
    <t>Miete Bettwäsche</t>
  </si>
  <si>
    <t>Frühstück 40%</t>
  </si>
  <si>
    <t>Lunch 50%</t>
  </si>
  <si>
    <t>Verkauf Getränke</t>
  </si>
  <si>
    <t>Getränke 50%</t>
  </si>
  <si>
    <t>Müll</t>
  </si>
  <si>
    <t>Arbeitszeit</t>
  </si>
  <si>
    <t>je Wechsel</t>
  </si>
  <si>
    <t>Nächte</t>
  </si>
  <si>
    <t>Wechsel</t>
  </si>
  <si>
    <t>Frühstück incl.Lunch</t>
  </si>
  <si>
    <t>Organisation/Büro täglich</t>
  </si>
  <si>
    <t>Gästebetreuung</t>
  </si>
  <si>
    <t>Gesamtarbeitszeit</t>
  </si>
  <si>
    <t>je Belegtag</t>
  </si>
  <si>
    <t>Beispiel</t>
  </si>
  <si>
    <t>Verweildauer</t>
  </si>
  <si>
    <t>Anz.</t>
  </si>
  <si>
    <t>2% v.Umsatz</t>
  </si>
  <si>
    <t xml:space="preserve"> Strom, Heizung</t>
  </si>
  <si>
    <t xml:space="preserve"> Wasser</t>
  </si>
  <si>
    <t>St.</t>
  </si>
  <si>
    <t xml:space="preserve"> Steuern (z.B. Grundsteuer) </t>
  </si>
  <si>
    <t xml:space="preserve"> Lohn für FremdAK</t>
  </si>
  <si>
    <t>Rentabilität eingesetzte Faktoren (Basis Netto-Einkommensbeitrag)</t>
  </si>
  <si>
    <t>Zins</t>
  </si>
  <si>
    <t>Betrag €</t>
  </si>
  <si>
    <t>€ bzw. %</t>
  </si>
  <si>
    <t xml:space="preserve"> Zinsansatz eingesetztes Eigenkapital</t>
  </si>
  <si>
    <t xml:space="preserve"> =&gt;</t>
  </si>
  <si>
    <t xml:space="preserve">    =&gt; Entlohnung eingesetzte Arbeit   </t>
  </si>
  <si>
    <t>gesamt:</t>
  </si>
  <si>
    <t>oder: Lohnansatz</t>
  </si>
  <si>
    <t>€/Akh</t>
  </si>
  <si>
    <t xml:space="preserve">    =&gt; Verzinsung eingesetztes Eigenkapital   </t>
  </si>
  <si>
    <t>EK / 2</t>
  </si>
  <si>
    <t>weitere Angaben</t>
  </si>
  <si>
    <t>1,- /Belegtag</t>
  </si>
  <si>
    <t xml:space="preserve">   </t>
  </si>
  <si>
    <t xml:space="preserve">Getränkeverkauf </t>
  </si>
  <si>
    <t>Getränkeverkauf</t>
  </si>
  <si>
    <t xml:space="preserve"> Strom,Heizung</t>
  </si>
  <si>
    <t xml:space="preserve"> Wasser, </t>
  </si>
  <si>
    <t>Lunchpaket (2 Pers.)</t>
  </si>
  <si>
    <t xml:space="preserve"> Zinsansatz eingesetztes Eigenkapital 50%</t>
  </si>
  <si>
    <t>Bsp. Waldbauernhof</t>
  </si>
  <si>
    <t xml:space="preserve"> FeWo 1</t>
  </si>
  <si>
    <t xml:space="preserve"> FeWo 2</t>
  </si>
  <si>
    <t>gefüllter Külschrank</t>
  </si>
  <si>
    <t>Müll, ….</t>
  </si>
  <si>
    <t xml:space="preserve"> Steuern (z.B. Grundsteuer)</t>
  </si>
  <si>
    <t>Annahmen für FeWo Waldbauer "Beispiel"</t>
  </si>
  <si>
    <t>Anzahl Ferienwohnung</t>
  </si>
  <si>
    <t>Grundpreis I</t>
  </si>
  <si>
    <t>Grundpreis II</t>
  </si>
  <si>
    <t>FeWo II</t>
  </si>
  <si>
    <t>aktualisiert, 06/2019</t>
  </si>
  <si>
    <t xml:space="preserve"> oder: Lohnansatz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</si>
</sst>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_"/>
    <numFmt numFmtId="165" formatCode="#,##0.00\ ;[Red]\-#,##0.00\ \ "/>
    <numFmt numFmtId="166" formatCode="#,##0.00__"/>
    <numFmt numFmtId="167" formatCode="#,##0__;[Red]\-#,##0__;"/>
    <numFmt numFmtId="168" formatCode="0.00\ %"/>
    <numFmt numFmtId="169" formatCode="0\ ;[Red]\-0\ ;"/>
    <numFmt numFmtId="170" formatCode="#,##0.00_ ;[Red]\-#,##0.00\ "/>
    <numFmt numFmtId="171" formatCode="#,##0.00%\ ;[Red]\-#,##0.00%\ ;"/>
    <numFmt numFmtId="172" formatCode="#,##0.00\ ;[Red]\-#,##0.00\ ;"/>
    <numFmt numFmtId="173" formatCode="#,##0.00\ &quot;€&quot;"/>
  </numFmts>
  <fonts count="1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166" fontId="2" fillId="0" borderId="0" xfId="0" applyNumberFormat="1" applyFont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166" fontId="4" fillId="2" borderId="0" xfId="0" applyNumberFormat="1" applyFont="1" applyFill="1" applyAlignment="1" applyProtection="1">
      <alignment vertical="center"/>
    </xf>
    <xf numFmtId="166" fontId="2" fillId="3" borderId="1" xfId="0" applyNumberFormat="1" applyFont="1" applyFill="1" applyBorder="1" applyAlignment="1" applyProtection="1">
      <alignment vertical="center"/>
      <protection locked="0"/>
    </xf>
    <xf numFmtId="166" fontId="2" fillId="2" borderId="1" xfId="0" applyNumberFormat="1" applyFont="1" applyFill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</xf>
    <xf numFmtId="0" fontId="2" fillId="3" borderId="1" xfId="0" applyNumberFormat="1" applyFont="1" applyFill="1" applyBorder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vertical="top"/>
    </xf>
    <xf numFmtId="166" fontId="5" fillId="0" borderId="0" xfId="0" applyNumberFormat="1" applyFont="1" applyAlignment="1" applyProtection="1">
      <alignment vertical="top"/>
    </xf>
    <xf numFmtId="166" fontId="5" fillId="0" borderId="0" xfId="0" applyNumberFormat="1" applyFont="1" applyAlignment="1" applyProtection="1">
      <alignment horizontal="right" vertical="top"/>
    </xf>
    <xf numFmtId="166" fontId="5" fillId="0" borderId="0" xfId="0" applyNumberFormat="1" applyFont="1" applyAlignment="1" applyProtection="1">
      <alignment horizontal="right" vertical="center"/>
    </xf>
    <xf numFmtId="166" fontId="6" fillId="4" borderId="2" xfId="0" applyNumberFormat="1" applyFont="1" applyFill="1" applyBorder="1" applyAlignment="1" applyProtection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/>
    </xf>
    <xf numFmtId="166" fontId="2" fillId="0" borderId="5" xfId="0" applyNumberFormat="1" applyFont="1" applyBorder="1" applyAlignment="1" applyProtection="1">
      <alignment horizontal="center" vertical="center"/>
    </xf>
    <xf numFmtId="166" fontId="6" fillId="4" borderId="6" xfId="0" applyNumberFormat="1" applyFont="1" applyFill="1" applyBorder="1" applyAlignment="1" applyProtection="1">
      <alignment horizontal="center" vertical="center"/>
    </xf>
    <xf numFmtId="166" fontId="2" fillId="0" borderId="7" xfId="0" applyNumberFormat="1" applyFont="1" applyBorder="1" applyAlignment="1" applyProtection="1">
      <alignment horizontal="center" vertical="center"/>
    </xf>
    <xf numFmtId="166" fontId="2" fillId="0" borderId="8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7" fillId="0" borderId="10" xfId="0" applyNumberFormat="1" applyFont="1" applyBorder="1" applyAlignment="1" applyProtection="1">
      <alignment vertical="center"/>
    </xf>
    <xf numFmtId="166" fontId="7" fillId="0" borderId="11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vertical="center"/>
    </xf>
    <xf numFmtId="164" fontId="2" fillId="0" borderId="11" xfId="0" applyNumberFormat="1" applyFont="1" applyBorder="1" applyAlignment="1" applyProtection="1">
      <alignment vertical="center"/>
    </xf>
    <xf numFmtId="164" fontId="2" fillId="0" borderId="12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7" fontId="7" fillId="0" borderId="13" xfId="0" applyNumberFormat="1" applyFont="1" applyBorder="1" applyAlignment="1" applyProtection="1">
      <alignment vertical="center" shrinkToFit="1"/>
    </xf>
    <xf numFmtId="166" fontId="2" fillId="3" borderId="14" xfId="0" applyNumberFormat="1" applyFont="1" applyFill="1" applyBorder="1" applyAlignment="1" applyProtection="1">
      <alignment vertical="center"/>
      <protection locked="0"/>
    </xf>
    <xf numFmtId="1" fontId="2" fillId="5" borderId="15" xfId="0" applyNumberFormat="1" applyFont="1" applyFill="1" applyBorder="1" applyAlignment="1" applyProtection="1">
      <alignment horizontal="center" vertical="center"/>
      <protection locked="0"/>
    </xf>
    <xf numFmtId="166" fontId="2" fillId="5" borderId="15" xfId="0" applyNumberFormat="1" applyFont="1" applyFill="1" applyBorder="1" applyAlignment="1" applyProtection="1">
      <alignment horizontal="center" vertical="center"/>
      <protection locked="0"/>
    </xf>
    <xf numFmtId="166" fontId="2" fillId="5" borderId="15" xfId="0" applyNumberFormat="1" applyFont="1" applyFill="1" applyBorder="1" applyAlignment="1" applyProtection="1">
      <alignment vertical="center"/>
      <protection locked="0"/>
    </xf>
    <xf numFmtId="164" fontId="2" fillId="5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Border="1" applyAlignment="1" applyProtection="1">
      <alignment vertical="center"/>
    </xf>
    <xf numFmtId="166" fontId="2" fillId="3" borderId="15" xfId="0" applyNumberFormat="1" applyFont="1" applyFill="1" applyBorder="1" applyAlignment="1" applyProtection="1">
      <alignment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</xf>
    <xf numFmtId="166" fontId="2" fillId="3" borderId="17" xfId="0" applyNumberFormat="1" applyFont="1" applyFill="1" applyBorder="1" applyAlignment="1" applyProtection="1">
      <alignment vertical="center"/>
      <protection locked="0"/>
    </xf>
    <xf numFmtId="1" fontId="2" fillId="5" borderId="18" xfId="0" applyNumberFormat="1" applyFont="1" applyFill="1" applyBorder="1" applyAlignment="1" applyProtection="1">
      <alignment horizontal="center" vertical="center"/>
      <protection locked="0"/>
    </xf>
    <xf numFmtId="166" fontId="2" fillId="5" borderId="18" xfId="0" applyNumberFormat="1" applyFont="1" applyFill="1" applyBorder="1" applyAlignment="1" applyProtection="1">
      <alignment horizontal="center" vertical="center"/>
      <protection locked="0"/>
    </xf>
    <xf numFmtId="166" fontId="2" fillId="5" borderId="18" xfId="0" applyNumberFormat="1" applyFont="1" applyFill="1" applyBorder="1" applyAlignment="1" applyProtection="1">
      <alignment vertical="center" shrinkToFit="1"/>
      <protection locked="0"/>
    </xf>
    <xf numFmtId="164" fontId="2" fillId="5" borderId="18" xfId="0" applyNumberFormat="1" applyFont="1" applyFill="1" applyBorder="1" applyAlignment="1" applyProtection="1">
      <alignment vertical="center"/>
      <protection locked="0"/>
    </xf>
    <xf numFmtId="167" fontId="2" fillId="0" borderId="18" xfId="0" applyNumberFormat="1" applyFont="1" applyBorder="1" applyAlignment="1" applyProtection="1">
      <alignment vertical="center"/>
    </xf>
    <xf numFmtId="166" fontId="2" fillId="3" borderId="18" xfId="0" applyNumberFormat="1" applyFont="1" applyFill="1" applyBorder="1" applyAlignment="1" applyProtection="1">
      <alignment vertical="center" shrinkToFit="1"/>
      <protection locked="0"/>
    </xf>
    <xf numFmtId="167" fontId="7" fillId="0" borderId="19" xfId="0" applyNumberFormat="1" applyFont="1" applyBorder="1" applyAlignment="1" applyProtection="1">
      <alignment vertical="center" shrinkToFit="1"/>
    </xf>
    <xf numFmtId="164" fontId="2" fillId="0" borderId="16" xfId="0" applyNumberFormat="1" applyFont="1" applyBorder="1" applyAlignment="1" applyProtection="1">
      <alignment vertical="center"/>
    </xf>
    <xf numFmtId="1" fontId="2" fillId="5" borderId="20" xfId="0" applyNumberFormat="1" applyFont="1" applyFill="1" applyBorder="1" applyAlignment="1" applyProtection="1">
      <alignment horizontal="center" vertical="center"/>
      <protection locked="0"/>
    </xf>
    <xf numFmtId="166" fontId="2" fillId="5" borderId="20" xfId="0" applyNumberFormat="1" applyFont="1" applyFill="1" applyBorder="1" applyAlignment="1" applyProtection="1">
      <alignment vertical="center"/>
      <protection locked="0"/>
    </xf>
    <xf numFmtId="164" fontId="2" fillId="5" borderId="20" xfId="0" applyNumberFormat="1" applyFont="1" applyFill="1" applyBorder="1" applyAlignment="1" applyProtection="1">
      <alignment vertical="center"/>
      <protection locked="0"/>
    </xf>
    <xf numFmtId="166" fontId="2" fillId="3" borderId="20" xfId="0" applyNumberFormat="1" applyFont="1" applyFill="1" applyBorder="1" applyAlignment="1" applyProtection="1">
      <alignment vertical="center"/>
      <protection locked="0"/>
    </xf>
    <xf numFmtId="167" fontId="2" fillId="0" borderId="20" xfId="0" applyNumberFormat="1" applyFont="1" applyBorder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  <protection locked="0"/>
    </xf>
    <xf numFmtId="164" fontId="2" fillId="5" borderId="7" xfId="0" applyNumberFormat="1" applyFont="1" applyFill="1" applyBorder="1" applyAlignment="1" applyProtection="1">
      <alignment vertical="center"/>
      <protection locked="0"/>
    </xf>
    <xf numFmtId="167" fontId="2" fillId="0" borderId="7" xfId="0" applyNumberFormat="1" applyFont="1" applyBorder="1" applyAlignment="1" applyProtection="1">
      <alignment vertical="center"/>
    </xf>
    <xf numFmtId="166" fontId="2" fillId="3" borderId="7" xfId="0" applyNumberFormat="1" applyFont="1" applyFill="1" applyBorder="1" applyAlignment="1" applyProtection="1">
      <alignment vertical="center"/>
      <protection locked="0"/>
    </xf>
    <xf numFmtId="164" fontId="2" fillId="0" borderId="9" xfId="0" applyNumberFormat="1" applyFont="1" applyBorder="1" applyAlignment="1" applyProtection="1">
      <alignment vertical="center"/>
    </xf>
    <xf numFmtId="166" fontId="7" fillId="0" borderId="25" xfId="0" applyNumberFormat="1" applyFont="1" applyBorder="1" applyAlignment="1" applyProtection="1">
      <alignment vertical="center"/>
    </xf>
    <xf numFmtId="166" fontId="7" fillId="0" borderId="11" xfId="0" applyNumberFormat="1" applyFont="1" applyBorder="1" applyAlignment="1" applyProtection="1">
      <alignment vertical="center"/>
    </xf>
    <xf numFmtId="166" fontId="8" fillId="0" borderId="26" xfId="0" applyNumberFormat="1" applyFont="1" applyBorder="1" applyAlignment="1" applyProtection="1">
      <alignment horizontal="center" vertical="center" wrapText="1"/>
    </xf>
    <xf numFmtId="167" fontId="7" fillId="0" borderId="27" xfId="0" applyNumberFormat="1" applyFont="1" applyBorder="1" applyAlignment="1" applyProtection="1">
      <alignment vertical="center"/>
    </xf>
    <xf numFmtId="166" fontId="2" fillId="0" borderId="14" xfId="0" applyNumberFormat="1" applyFont="1" applyBorder="1" applyAlignment="1" applyProtection="1">
      <alignment vertical="center"/>
    </xf>
    <xf numFmtId="166" fontId="2" fillId="2" borderId="28" xfId="0" applyNumberFormat="1" applyFont="1" applyFill="1" applyBorder="1" applyAlignment="1" applyProtection="1">
      <alignment horizontal="left" vertical="center"/>
    </xf>
    <xf numFmtId="166" fontId="2" fillId="5" borderId="28" xfId="0" applyNumberFormat="1" applyFont="1" applyFill="1" applyBorder="1" applyAlignment="1" applyProtection="1">
      <alignment vertical="center"/>
      <protection locked="0"/>
    </xf>
    <xf numFmtId="166" fontId="2" fillId="5" borderId="29" xfId="0" applyNumberFormat="1" applyFont="1" applyFill="1" applyBorder="1" applyAlignment="1" applyProtection="1">
      <alignment vertical="center"/>
      <protection locked="0"/>
    </xf>
    <xf numFmtId="164" fontId="2" fillId="5" borderId="29" xfId="0" applyNumberFormat="1" applyFont="1" applyFill="1" applyBorder="1" applyAlignment="1" applyProtection="1">
      <alignment vertical="center"/>
      <protection locked="0"/>
    </xf>
    <xf numFmtId="166" fontId="2" fillId="0" borderId="17" xfId="0" applyNumberFormat="1" applyFont="1" applyBorder="1" applyAlignment="1" applyProtection="1">
      <alignment vertical="center"/>
    </xf>
    <xf numFmtId="166" fontId="2" fillId="2" borderId="21" xfId="0" applyNumberFormat="1" applyFont="1" applyFill="1" applyBorder="1" applyAlignment="1" applyProtection="1">
      <alignment horizontal="left" vertical="center"/>
    </xf>
    <xf numFmtId="166" fontId="2" fillId="5" borderId="21" xfId="0" applyNumberFormat="1" applyFont="1" applyFill="1" applyBorder="1" applyAlignment="1" applyProtection="1">
      <alignment vertical="center"/>
      <protection locked="0"/>
    </xf>
    <xf numFmtId="166" fontId="2" fillId="5" borderId="30" xfId="0" applyNumberFormat="1" applyFont="1" applyFill="1" applyBorder="1" applyAlignment="1" applyProtection="1">
      <alignment vertical="center"/>
      <protection locked="0"/>
    </xf>
    <xf numFmtId="164" fontId="2" fillId="5" borderId="30" xfId="0" applyNumberFormat="1" applyFont="1" applyFill="1" applyBorder="1" applyAlignment="1" applyProtection="1">
      <alignment vertical="center"/>
      <protection locked="0"/>
    </xf>
    <xf numFmtId="166" fontId="2" fillId="5" borderId="17" xfId="0" applyNumberFormat="1" applyFont="1" applyFill="1" applyBorder="1" applyAlignment="1" applyProtection="1">
      <alignment vertical="center"/>
      <protection locked="0"/>
    </xf>
    <xf numFmtId="166" fontId="2" fillId="5" borderId="31" xfId="0" applyNumberFormat="1" applyFont="1" applyFill="1" applyBorder="1" applyAlignment="1" applyProtection="1">
      <alignment vertical="center"/>
      <protection locked="0"/>
    </xf>
    <xf numFmtId="166" fontId="2" fillId="5" borderId="32" xfId="0" applyNumberFormat="1" applyFont="1" applyFill="1" applyBorder="1" applyAlignment="1" applyProtection="1">
      <alignment vertical="center"/>
      <protection locked="0"/>
    </xf>
    <xf numFmtId="164" fontId="2" fillId="5" borderId="32" xfId="0" applyNumberFormat="1" applyFont="1" applyFill="1" applyBorder="1" applyAlignment="1" applyProtection="1">
      <alignment vertical="center"/>
      <protection locked="0"/>
    </xf>
    <xf numFmtId="166" fontId="2" fillId="0" borderId="33" xfId="0" applyNumberFormat="1" applyFont="1" applyBorder="1" applyAlignment="1" applyProtection="1">
      <alignment vertical="center"/>
    </xf>
    <xf numFmtId="166" fontId="2" fillId="2" borderId="34" xfId="0" applyNumberFormat="1" applyFont="1" applyFill="1" applyBorder="1" applyAlignment="1" applyProtection="1">
      <alignment horizontal="left" vertical="center"/>
    </xf>
    <xf numFmtId="166" fontId="2" fillId="5" borderId="35" xfId="0" applyNumberFormat="1" applyFont="1" applyFill="1" applyBorder="1" applyAlignment="1" applyProtection="1">
      <alignment vertical="center"/>
      <protection locked="0"/>
    </xf>
    <xf numFmtId="164" fontId="2" fillId="5" borderId="35" xfId="0" applyNumberFormat="1" applyFont="1" applyFill="1" applyBorder="1" applyAlignment="1" applyProtection="1">
      <alignment vertical="center"/>
      <protection locked="0"/>
    </xf>
    <xf numFmtId="167" fontId="2" fillId="0" borderId="36" xfId="0" applyNumberFormat="1" applyFont="1" applyBorder="1" applyAlignment="1" applyProtection="1">
      <alignment vertical="center"/>
    </xf>
    <xf numFmtId="166" fontId="2" fillId="3" borderId="36" xfId="0" applyNumberFormat="1" applyFont="1" applyFill="1" applyBorder="1" applyAlignment="1" applyProtection="1">
      <alignment vertical="center" shrinkToFit="1"/>
      <protection locked="0"/>
    </xf>
    <xf numFmtId="166" fontId="2" fillId="0" borderId="37" xfId="0" applyNumberFormat="1" applyFont="1" applyBorder="1" applyAlignment="1" applyProtection="1">
      <alignment vertical="center"/>
    </xf>
    <xf numFmtId="167" fontId="9" fillId="0" borderId="38" xfId="0" applyNumberFormat="1" applyFont="1" applyBorder="1" applyAlignment="1" applyProtection="1">
      <alignment vertical="center" shrinkToFit="1"/>
    </xf>
    <xf numFmtId="166" fontId="2" fillId="0" borderId="23" xfId="0" applyNumberFormat="1" applyFont="1" applyBorder="1" applyAlignment="1" applyProtection="1">
      <alignment vertical="center"/>
    </xf>
    <xf numFmtId="166" fontId="7" fillId="0" borderId="2" xfId="0" applyNumberFormat="1" applyFont="1" applyBorder="1" applyAlignment="1" applyProtection="1">
      <alignment vertical="center"/>
    </xf>
    <xf numFmtId="167" fontId="7" fillId="0" borderId="5" xfId="0" applyNumberFormat="1" applyFont="1" applyBorder="1" applyAlignment="1" applyProtection="1">
      <alignment vertical="center"/>
    </xf>
    <xf numFmtId="166" fontId="8" fillId="0" borderId="0" xfId="0" applyNumberFormat="1" applyFont="1" applyAlignment="1" applyProtection="1">
      <alignment vertical="center"/>
    </xf>
    <xf numFmtId="166" fontId="8" fillId="0" borderId="10" xfId="0" applyNumberFormat="1" applyFont="1" applyBorder="1" applyAlignment="1" applyProtection="1">
      <alignment vertical="center"/>
    </xf>
    <xf numFmtId="166" fontId="8" fillId="0" borderId="1" xfId="0" applyNumberFormat="1" applyFont="1" applyBorder="1" applyAlignment="1" applyProtection="1">
      <alignment vertical="center"/>
    </xf>
    <xf numFmtId="166" fontId="8" fillId="0" borderId="39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 applyProtection="1">
      <alignment horizontal="center" vertical="center"/>
    </xf>
    <xf numFmtId="166" fontId="5" fillId="0" borderId="41" xfId="0" applyNumberFormat="1" applyFont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vertical="center"/>
    </xf>
    <xf numFmtId="164" fontId="10" fillId="0" borderId="42" xfId="0" applyNumberFormat="1" applyFont="1" applyBorder="1" applyAlignment="1" applyProtection="1">
      <alignment horizontal="center" vertical="center" wrapText="1"/>
    </xf>
    <xf numFmtId="166" fontId="10" fillId="0" borderId="43" xfId="0" applyNumberFormat="1" applyFont="1" applyBorder="1" applyAlignment="1" applyProtection="1">
      <alignment horizontal="center" vertical="center"/>
    </xf>
    <xf numFmtId="166" fontId="10" fillId="0" borderId="44" xfId="0" applyNumberFormat="1" applyFont="1" applyBorder="1" applyAlignment="1" applyProtection="1">
      <alignment horizontal="center" vertical="center"/>
    </xf>
    <xf numFmtId="164" fontId="8" fillId="0" borderId="42" xfId="0" applyNumberFormat="1" applyFont="1" applyBorder="1" applyAlignment="1" applyProtection="1">
      <alignment vertical="center"/>
    </xf>
    <xf numFmtId="164" fontId="8" fillId="0" borderId="45" xfId="0" applyNumberFormat="1" applyFont="1" applyBorder="1" applyAlignment="1" applyProtection="1">
      <alignment vertical="center"/>
    </xf>
    <xf numFmtId="166" fontId="11" fillId="0" borderId="46" xfId="0" applyNumberFormat="1" applyFont="1" applyBorder="1" applyAlignment="1" applyProtection="1">
      <alignment vertical="center"/>
    </xf>
    <xf numFmtId="168" fontId="2" fillId="5" borderId="29" xfId="0" applyNumberFormat="1" applyFont="1" applyFill="1" applyBorder="1" applyAlignment="1" applyProtection="1">
      <alignment vertical="center"/>
      <protection locked="0"/>
    </xf>
    <xf numFmtId="168" fontId="2" fillId="5" borderId="15" xfId="0" applyNumberFormat="1" applyFont="1" applyFill="1" applyBorder="1" applyAlignment="1" applyProtection="1">
      <alignment vertical="center"/>
      <protection locked="0"/>
    </xf>
    <xf numFmtId="166" fontId="11" fillId="0" borderId="22" xfId="0" applyNumberFormat="1" applyFont="1" applyBorder="1" applyAlignment="1" applyProtection="1">
      <alignment vertical="center"/>
    </xf>
    <xf numFmtId="168" fontId="2" fillId="5" borderId="30" xfId="0" applyNumberFormat="1" applyFont="1" applyFill="1" applyBorder="1" applyAlignment="1" applyProtection="1">
      <alignment vertical="center"/>
      <protection locked="0"/>
    </xf>
    <xf numFmtId="168" fontId="2" fillId="5" borderId="2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166" fontId="8" fillId="0" borderId="21" xfId="0" applyNumberFormat="1" applyFont="1" applyBorder="1" applyAlignment="1" applyProtection="1">
      <alignment vertical="center"/>
    </xf>
    <xf numFmtId="166" fontId="8" fillId="0" borderId="21" xfId="0" applyNumberFormat="1" applyFont="1" applyBorder="1" applyAlignment="1" applyProtection="1">
      <alignment horizontal="right" vertical="center"/>
    </xf>
    <xf numFmtId="164" fontId="2" fillId="5" borderId="47" xfId="0" applyNumberFormat="1" applyFont="1" applyFill="1" applyBorder="1" applyAlignment="1" applyProtection="1">
      <alignment vertical="center"/>
      <protection locked="0"/>
    </xf>
    <xf numFmtId="168" fontId="2" fillId="5" borderId="48" xfId="0" applyNumberFormat="1" applyFont="1" applyFill="1" applyBorder="1" applyAlignment="1" applyProtection="1">
      <alignment vertical="center"/>
      <protection locked="0"/>
    </xf>
    <xf numFmtId="168" fontId="2" fillId="0" borderId="47" xfId="0" applyNumberFormat="1" applyFont="1" applyFill="1" applyBorder="1" applyAlignment="1" applyProtection="1">
      <alignment vertical="center"/>
    </xf>
    <xf numFmtId="166" fontId="2" fillId="0" borderId="21" xfId="0" applyNumberFormat="1" applyFont="1" applyBorder="1" applyAlignment="1" applyProtection="1">
      <alignment vertical="center"/>
    </xf>
    <xf numFmtId="166" fontId="11" fillId="5" borderId="28" xfId="0" applyNumberFormat="1" applyFont="1" applyFill="1" applyBorder="1" applyAlignment="1" applyProtection="1">
      <alignment horizontal="left" vertical="center"/>
      <protection locked="0"/>
    </xf>
    <xf numFmtId="164" fontId="2" fillId="0" borderId="28" xfId="0" applyNumberFormat="1" applyFont="1" applyBorder="1" applyAlignment="1" applyProtection="1">
      <alignment vertical="center"/>
    </xf>
    <xf numFmtId="166" fontId="2" fillId="0" borderId="46" xfId="0" applyNumberFormat="1" applyFont="1" applyBorder="1" applyAlignment="1" applyProtection="1">
      <alignment vertical="center"/>
    </xf>
    <xf numFmtId="167" fontId="2" fillId="5" borderId="20" xfId="0" applyNumberFormat="1" applyFont="1" applyFill="1" applyBorder="1" applyAlignment="1" applyProtection="1">
      <alignment vertical="center"/>
      <protection locked="0"/>
    </xf>
    <xf numFmtId="166" fontId="2" fillId="2" borderId="21" xfId="0" applyNumberFormat="1" applyFont="1" applyFill="1" applyBorder="1" applyAlignment="1" applyProtection="1">
      <alignment vertical="center"/>
    </xf>
    <xf numFmtId="166" fontId="11" fillId="5" borderId="21" xfId="0" applyNumberFormat="1" applyFont="1" applyFill="1" applyBorder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vertical="center"/>
    </xf>
    <xf numFmtId="166" fontId="2" fillId="0" borderId="22" xfId="0" applyNumberFormat="1" applyFont="1" applyBorder="1" applyAlignment="1" applyProtection="1">
      <alignment vertical="center"/>
    </xf>
    <xf numFmtId="166" fontId="2" fillId="2" borderId="31" xfId="0" applyNumberFormat="1" applyFont="1" applyFill="1" applyBorder="1" applyAlignment="1" applyProtection="1">
      <alignment vertical="center"/>
    </xf>
    <xf numFmtId="166" fontId="11" fillId="5" borderId="31" xfId="0" applyNumberFormat="1" applyFont="1" applyFill="1" applyBorder="1" applyAlignment="1" applyProtection="1">
      <alignment horizontal="left" vertical="center"/>
      <protection locked="0"/>
    </xf>
    <xf numFmtId="164" fontId="2" fillId="0" borderId="31" xfId="0" applyNumberFormat="1" applyFont="1" applyBorder="1" applyAlignment="1" applyProtection="1">
      <alignment vertical="center"/>
    </xf>
    <xf numFmtId="166" fontId="2" fillId="0" borderId="49" xfId="0" applyNumberFormat="1" applyFont="1" applyBorder="1" applyAlignment="1" applyProtection="1">
      <alignment vertical="center"/>
    </xf>
    <xf numFmtId="166" fontId="2" fillId="0" borderId="50" xfId="0" applyNumberFormat="1" applyFont="1" applyBorder="1" applyAlignment="1" applyProtection="1">
      <alignment vertical="center"/>
    </xf>
    <xf numFmtId="167" fontId="2" fillId="5" borderId="18" xfId="0" applyNumberFormat="1" applyFont="1" applyFill="1" applyBorder="1" applyAlignment="1" applyProtection="1">
      <alignment vertical="center"/>
      <protection locked="0"/>
    </xf>
    <xf numFmtId="166" fontId="2" fillId="2" borderId="34" xfId="0" applyNumberFormat="1" applyFont="1" applyFill="1" applyBorder="1" applyAlignment="1" applyProtection="1">
      <alignment vertical="center"/>
    </xf>
    <xf numFmtId="166" fontId="11" fillId="5" borderId="34" xfId="0" applyNumberFormat="1" applyFont="1" applyFill="1" applyBorder="1" applyAlignment="1" applyProtection="1">
      <alignment horizontal="left" vertical="center"/>
      <protection locked="0"/>
    </xf>
    <xf numFmtId="164" fontId="2" fillId="0" borderId="34" xfId="0" applyNumberFormat="1" applyFont="1" applyBorder="1" applyAlignment="1" applyProtection="1">
      <alignment vertical="center"/>
    </xf>
    <xf numFmtId="166" fontId="2" fillId="0" borderId="51" xfId="0" applyNumberFormat="1" applyFont="1" applyBorder="1" applyAlignment="1" applyProtection="1">
      <alignment vertical="center"/>
    </xf>
    <xf numFmtId="167" fontId="2" fillId="5" borderId="36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</xf>
    <xf numFmtId="166" fontId="9" fillId="0" borderId="52" xfId="0" applyNumberFormat="1" applyFont="1" applyBorder="1" applyAlignment="1" applyProtection="1">
      <alignment vertical="center"/>
    </xf>
    <xf numFmtId="164" fontId="9" fillId="0" borderId="52" xfId="0" applyNumberFormat="1" applyFont="1" applyBorder="1" applyAlignment="1" applyProtection="1">
      <alignment vertical="center"/>
    </xf>
    <xf numFmtId="164" fontId="2" fillId="0" borderId="53" xfId="0" applyNumberFormat="1" applyFont="1" applyBorder="1" applyAlignment="1" applyProtection="1">
      <alignment vertical="center"/>
    </xf>
    <xf numFmtId="167" fontId="9" fillId="0" borderId="54" xfId="0" applyNumberFormat="1" applyFont="1" applyBorder="1" applyAlignment="1" applyProtection="1">
      <alignment vertical="center" shrinkToFit="1"/>
    </xf>
    <xf numFmtId="166" fontId="9" fillId="0" borderId="55" xfId="0" applyNumberFormat="1" applyFont="1" applyBorder="1" applyAlignment="1" applyProtection="1">
      <alignment vertical="center"/>
    </xf>
    <xf numFmtId="164" fontId="9" fillId="0" borderId="55" xfId="0" applyNumberFormat="1" applyFont="1" applyBorder="1" applyAlignment="1" applyProtection="1">
      <alignment vertical="center"/>
    </xf>
    <xf numFmtId="164" fontId="2" fillId="0" borderId="56" xfId="0" applyNumberFormat="1" applyFont="1" applyBorder="1" applyAlignment="1" applyProtection="1">
      <alignment vertical="center"/>
    </xf>
    <xf numFmtId="166" fontId="12" fillId="2" borderId="57" xfId="0" applyNumberFormat="1" applyFont="1" applyFill="1" applyBorder="1" applyAlignment="1" applyProtection="1">
      <alignment horizontal="center" vertical="center"/>
    </xf>
    <xf numFmtId="166" fontId="12" fillId="0" borderId="57" xfId="0" applyNumberFormat="1" applyFont="1" applyBorder="1" applyAlignment="1" applyProtection="1">
      <alignment horizontal="center" vertical="center"/>
    </xf>
    <xf numFmtId="166" fontId="2" fillId="0" borderId="57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166" fontId="2" fillId="0" borderId="58" xfId="0" applyNumberFormat="1" applyFont="1" applyBorder="1" applyAlignment="1" applyProtection="1">
      <alignment vertical="center"/>
    </xf>
    <xf numFmtId="166" fontId="2" fillId="0" borderId="59" xfId="0" applyNumberFormat="1" applyFont="1" applyBorder="1" applyAlignment="1" applyProtection="1">
      <alignment vertical="center"/>
    </xf>
    <xf numFmtId="169" fontId="2" fillId="3" borderId="39" xfId="0" applyNumberFormat="1" applyFont="1" applyFill="1" applyBorder="1" applyAlignment="1" applyProtection="1">
      <alignment horizontal="center" vertical="center"/>
      <protection locked="0"/>
    </xf>
    <xf numFmtId="2" fontId="2" fillId="5" borderId="39" xfId="0" applyNumberFormat="1" applyFont="1" applyFill="1" applyBorder="1" applyAlignment="1" applyProtection="1">
      <alignment horizontal="center" vertical="center"/>
      <protection locked="0"/>
    </xf>
    <xf numFmtId="167" fontId="2" fillId="0" borderId="39" xfId="0" applyNumberFormat="1" applyFont="1" applyFill="1" applyBorder="1" applyAlignment="1" applyProtection="1">
      <alignment horizontal="center" vertical="center"/>
    </xf>
    <xf numFmtId="167" fontId="2" fillId="0" borderId="59" xfId="0" applyNumberFormat="1" applyFont="1" applyFill="1" applyBorder="1" applyAlignment="1" applyProtection="1">
      <alignment horizontal="center" vertical="center"/>
    </xf>
    <xf numFmtId="166" fontId="2" fillId="0" borderId="60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166" fontId="12" fillId="5" borderId="21" xfId="0" applyNumberFormat="1" applyFont="1" applyFill="1" applyBorder="1" applyAlignment="1" applyProtection="1">
      <alignment vertical="center"/>
      <protection locked="0"/>
    </xf>
    <xf numFmtId="166" fontId="12" fillId="5" borderId="31" xfId="0" applyNumberFormat="1" applyFont="1" applyFill="1" applyBorder="1" applyAlignment="1" applyProtection="1">
      <alignment vertical="center"/>
      <protection locked="0"/>
    </xf>
    <xf numFmtId="166" fontId="12" fillId="5" borderId="34" xfId="0" applyNumberFormat="1" applyFont="1" applyFill="1" applyBorder="1" applyAlignment="1" applyProtection="1">
      <alignment vertical="center"/>
      <protection locked="0"/>
    </xf>
    <xf numFmtId="0" fontId="0" fillId="0" borderId="61" xfId="0" applyBorder="1"/>
    <xf numFmtId="2" fontId="0" fillId="0" borderId="0" xfId="0" applyNumberFormat="1" applyFill="1" applyBorder="1"/>
    <xf numFmtId="0" fontId="13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170" fontId="0" fillId="3" borderId="0" xfId="0" applyNumberFormat="1" applyFill="1"/>
    <xf numFmtId="0" fontId="0" fillId="3" borderId="0" xfId="0" applyFill="1"/>
    <xf numFmtId="170" fontId="11" fillId="6" borderId="0" xfId="0" applyNumberFormat="1" applyFont="1" applyFill="1"/>
    <xf numFmtId="2" fontId="0" fillId="3" borderId="0" xfId="0" applyNumberFormat="1" applyFill="1"/>
    <xf numFmtId="166" fontId="2" fillId="0" borderId="0" xfId="0" applyNumberFormat="1" applyFont="1" applyBorder="1" applyAlignment="1" applyProtection="1">
      <alignment vertical="center"/>
    </xf>
    <xf numFmtId="166" fontId="2" fillId="3" borderId="42" xfId="0" applyNumberFormat="1" applyFont="1" applyFill="1" applyBorder="1" applyAlignment="1" applyProtection="1">
      <alignment vertical="center"/>
      <protection locked="0"/>
    </xf>
    <xf numFmtId="164" fontId="2" fillId="3" borderId="15" xfId="0" applyNumberFormat="1" applyFont="1" applyFill="1" applyBorder="1" applyAlignment="1" applyProtection="1">
      <alignment vertical="center"/>
      <protection locked="0"/>
    </xf>
    <xf numFmtId="164" fontId="2" fillId="3" borderId="18" xfId="0" applyNumberFormat="1" applyFont="1" applyFill="1" applyBorder="1" applyAlignment="1" applyProtection="1">
      <alignment vertical="center"/>
      <protection locked="0"/>
    </xf>
    <xf numFmtId="164" fontId="2" fillId="3" borderId="29" xfId="0" applyNumberFormat="1" applyFont="1" applyFill="1" applyBorder="1" applyAlignment="1" applyProtection="1">
      <alignment vertical="center"/>
      <protection locked="0"/>
    </xf>
    <xf numFmtId="164" fontId="2" fillId="3" borderId="30" xfId="0" applyNumberFormat="1" applyFont="1" applyFill="1" applyBorder="1" applyAlignment="1" applyProtection="1">
      <alignment vertical="center"/>
      <protection locked="0"/>
    </xf>
    <xf numFmtId="164" fontId="2" fillId="3" borderId="32" xfId="0" applyNumberFormat="1" applyFont="1" applyFill="1" applyBorder="1" applyAlignment="1" applyProtection="1">
      <alignment vertical="center"/>
      <protection locked="0"/>
    </xf>
    <xf numFmtId="164" fontId="2" fillId="3" borderId="35" xfId="0" applyNumberFormat="1" applyFont="1" applyFill="1" applyBorder="1" applyAlignment="1" applyProtection="1">
      <alignment vertical="center"/>
      <protection locked="0"/>
    </xf>
    <xf numFmtId="166" fontId="2" fillId="3" borderId="30" xfId="0" applyNumberFormat="1" applyFont="1" applyFill="1" applyBorder="1" applyAlignment="1" applyProtection="1">
      <alignment vertical="center"/>
      <protection locked="0"/>
    </xf>
    <xf numFmtId="166" fontId="2" fillId="3" borderId="32" xfId="0" applyNumberFormat="1" applyFont="1" applyFill="1" applyBorder="1" applyAlignment="1" applyProtection="1">
      <alignment vertical="center"/>
      <protection locked="0"/>
    </xf>
    <xf numFmtId="166" fontId="2" fillId="3" borderId="35" xfId="0" applyNumberFormat="1" applyFont="1" applyFill="1" applyBorder="1" applyAlignment="1" applyProtection="1">
      <alignment vertical="center"/>
      <protection locked="0"/>
    </xf>
    <xf numFmtId="167" fontId="2" fillId="0" borderId="42" xfId="0" applyNumberFormat="1" applyFont="1" applyBorder="1" applyAlignment="1" applyProtection="1">
      <alignment vertical="center"/>
    </xf>
    <xf numFmtId="167" fontId="2" fillId="0" borderId="58" xfId="0" applyNumberFormat="1" applyFont="1" applyFill="1" applyBorder="1" applyAlignment="1" applyProtection="1">
      <alignment horizontal="center" vertical="center"/>
    </xf>
    <xf numFmtId="166" fontId="5" fillId="0" borderId="25" xfId="0" applyNumberFormat="1" applyFont="1" applyBorder="1" applyAlignment="1" applyProtection="1">
      <alignment vertical="center"/>
    </xf>
    <xf numFmtId="166" fontId="2" fillId="0" borderId="12" xfId="0" applyNumberFormat="1" applyFont="1" applyBorder="1" applyAlignment="1" applyProtection="1">
      <alignment vertical="center"/>
    </xf>
    <xf numFmtId="166" fontId="8" fillId="0" borderId="26" xfId="0" applyNumberFormat="1" applyFont="1" applyBorder="1" applyAlignment="1" applyProtection="1">
      <alignment horizontal="center" vertical="center"/>
    </xf>
    <xf numFmtId="166" fontId="8" fillId="0" borderId="62" xfId="0" applyNumberFormat="1" applyFont="1" applyBorder="1" applyAlignment="1" applyProtection="1">
      <alignment horizontal="center" vertical="center"/>
    </xf>
    <xf numFmtId="166" fontId="8" fillId="0" borderId="11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166" fontId="2" fillId="0" borderId="63" xfId="0" applyNumberFormat="1" applyFont="1" applyBorder="1" applyAlignment="1" applyProtection="1">
      <alignment vertical="center"/>
    </xf>
    <xf numFmtId="171" fontId="11" fillId="5" borderId="39" xfId="1" applyNumberFormat="1" applyFont="1" applyFill="1" applyBorder="1" applyAlignment="1" applyProtection="1">
      <alignment vertical="center" shrinkToFit="1"/>
      <protection locked="0"/>
    </xf>
    <xf numFmtId="167" fontId="11" fillId="5" borderId="39" xfId="1" applyNumberFormat="1" applyFont="1" applyFill="1" applyBorder="1" applyAlignment="1" applyProtection="1">
      <alignment vertical="center" shrinkToFit="1"/>
      <protection locked="0"/>
    </xf>
    <xf numFmtId="166" fontId="2" fillId="0" borderId="0" xfId="0" applyNumberFormat="1" applyFont="1" applyBorder="1" applyAlignment="1" applyProtection="1">
      <alignment horizontal="right" vertical="center" shrinkToFit="1"/>
    </xf>
    <xf numFmtId="167" fontId="2" fillId="0" borderId="39" xfId="0" applyNumberFormat="1" applyFont="1" applyBorder="1" applyAlignment="1" applyProtection="1">
      <alignment vertical="center" shrinkToFit="1"/>
    </xf>
    <xf numFmtId="10" fontId="2" fillId="2" borderId="19" xfId="1" applyNumberFormat="1" applyFont="1" applyFill="1" applyBorder="1" applyAlignment="1" applyProtection="1">
      <alignment vertical="center" shrinkToFit="1"/>
    </xf>
    <xf numFmtId="166" fontId="2" fillId="0" borderId="60" xfId="0" applyNumberFormat="1" applyFont="1" applyBorder="1" applyAlignment="1" applyProtection="1">
      <alignment horizontal="right" vertical="center"/>
    </xf>
    <xf numFmtId="166" fontId="2" fillId="0" borderId="39" xfId="0" applyNumberFormat="1" applyFont="1" applyBorder="1" applyAlignment="1" applyProtection="1">
      <alignment vertical="center" shrinkToFit="1"/>
    </xf>
    <xf numFmtId="166" fontId="2" fillId="0" borderId="0" xfId="0" applyNumberFormat="1" applyFont="1" applyBorder="1" applyAlignment="1" applyProtection="1">
      <alignment vertical="center" shrinkToFit="1"/>
    </xf>
    <xf numFmtId="166" fontId="2" fillId="0" borderId="39" xfId="0" applyNumberFormat="1" applyFont="1" applyBorder="1" applyAlignment="1" applyProtection="1">
      <alignment horizontal="right" vertical="center" shrinkToFit="1"/>
    </xf>
    <xf numFmtId="165" fontId="6" fillId="0" borderId="19" xfId="0" applyNumberFormat="1" applyFont="1" applyBorder="1" applyAlignment="1" applyProtection="1">
      <alignment vertical="center" shrinkToFit="1"/>
    </xf>
    <xf numFmtId="172" fontId="2" fillId="5" borderId="39" xfId="0" applyNumberFormat="1" applyFont="1" applyFill="1" applyBorder="1" applyAlignment="1" applyProtection="1">
      <alignment vertical="center" shrinkToFit="1"/>
      <protection locked="0"/>
    </xf>
    <xf numFmtId="166" fontId="2" fillId="0" borderId="39" xfId="0" applyNumberFormat="1" applyFont="1" applyBorder="1" applyAlignment="1" applyProtection="1">
      <alignment horizontal="center" vertical="center" shrinkToFit="1"/>
    </xf>
    <xf numFmtId="166" fontId="2" fillId="0" borderId="19" xfId="0" applyNumberFormat="1" applyFont="1" applyBorder="1" applyAlignment="1" applyProtection="1">
      <alignment vertical="center" shrinkToFit="1"/>
    </xf>
    <xf numFmtId="166" fontId="2" fillId="0" borderId="64" xfId="0" applyNumberFormat="1" applyFont="1" applyBorder="1" applyAlignment="1" applyProtection="1">
      <alignment vertical="center"/>
    </xf>
    <xf numFmtId="166" fontId="2" fillId="0" borderId="65" xfId="0" applyNumberFormat="1" applyFont="1" applyBorder="1" applyAlignment="1" applyProtection="1">
      <alignment vertical="center"/>
    </xf>
    <xf numFmtId="166" fontId="2" fillId="0" borderId="66" xfId="0" applyNumberFormat="1" applyFont="1" applyBorder="1" applyAlignment="1" applyProtection="1">
      <alignment horizontal="right" vertical="center"/>
    </xf>
    <xf numFmtId="166" fontId="2" fillId="0" borderId="67" xfId="0" applyNumberFormat="1" applyFont="1" applyBorder="1" applyAlignment="1" applyProtection="1">
      <alignment horizontal="center" vertical="center" shrinkToFit="1"/>
    </xf>
    <xf numFmtId="167" fontId="2" fillId="0" borderId="67" xfId="0" applyNumberFormat="1" applyFont="1" applyBorder="1" applyAlignment="1" applyProtection="1">
      <alignment vertical="center" shrinkToFit="1"/>
    </xf>
    <xf numFmtId="166" fontId="2" fillId="0" borderId="67" xfId="0" applyNumberFormat="1" applyFont="1" applyBorder="1" applyAlignment="1" applyProtection="1">
      <alignment horizontal="right" vertical="center" shrinkToFit="1"/>
    </xf>
    <xf numFmtId="168" fontId="6" fillId="0" borderId="68" xfId="0" applyNumberFormat="1" applyFont="1" applyBorder="1" applyAlignment="1" applyProtection="1">
      <alignment vertical="center" shrinkToFit="1"/>
    </xf>
    <xf numFmtId="166" fontId="11" fillId="5" borderId="34" xfId="0" applyNumberFormat="1" applyFont="1" applyFill="1" applyBorder="1" applyAlignment="1" applyProtection="1">
      <alignment vertical="center"/>
      <protection locked="0"/>
    </xf>
    <xf numFmtId="166" fontId="8" fillId="5" borderId="21" xfId="0" applyNumberFormat="1" applyFont="1" applyFill="1" applyBorder="1" applyAlignment="1" applyProtection="1">
      <alignment vertical="center"/>
      <protection locked="0"/>
    </xf>
    <xf numFmtId="166" fontId="8" fillId="5" borderId="31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/>
    <xf numFmtId="166" fontId="2" fillId="3" borderId="1" xfId="0" applyNumberFormat="1" applyFont="1" applyFill="1" applyBorder="1" applyAlignment="1" applyProtection="1">
      <alignment horizontal="left" vertical="center"/>
      <protection locked="0"/>
    </xf>
    <xf numFmtId="166" fontId="9" fillId="0" borderId="2" xfId="0" applyNumberFormat="1" applyFont="1" applyBorder="1" applyAlignment="1" applyProtection="1">
      <alignment vertical="center"/>
    </xf>
    <xf numFmtId="166" fontId="9" fillId="0" borderId="37" xfId="0" applyNumberFormat="1" applyFont="1" applyBorder="1" applyAlignment="1" applyProtection="1">
      <alignment vertical="center"/>
    </xf>
    <xf numFmtId="166" fontId="9" fillId="0" borderId="6" xfId="0" applyNumberFormat="1" applyFont="1" applyBorder="1" applyAlignment="1" applyProtection="1">
      <alignment vertical="center"/>
    </xf>
    <xf numFmtId="166" fontId="9" fillId="0" borderId="23" xfId="0" applyNumberFormat="1" applyFont="1" applyBorder="1" applyAlignment="1" applyProtection="1">
      <alignment vertical="center"/>
    </xf>
    <xf numFmtId="166" fontId="9" fillId="0" borderId="69" xfId="0" applyNumberFormat="1" applyFont="1" applyBorder="1" applyAlignment="1" applyProtection="1">
      <alignment vertical="center"/>
    </xf>
    <xf numFmtId="166" fontId="9" fillId="0" borderId="52" xfId="0" applyNumberFormat="1" applyFont="1" applyBorder="1" applyAlignment="1" applyProtection="1">
      <alignment vertical="center"/>
    </xf>
    <xf numFmtId="166" fontId="9" fillId="0" borderId="70" xfId="0" applyNumberFormat="1" applyFont="1" applyBorder="1" applyAlignment="1" applyProtection="1">
      <alignment vertical="center"/>
    </xf>
    <xf numFmtId="166" fontId="9" fillId="0" borderId="55" xfId="0" applyNumberFormat="1" applyFont="1" applyBorder="1" applyAlignment="1" applyProtection="1">
      <alignment vertical="center"/>
    </xf>
    <xf numFmtId="166" fontId="2" fillId="7" borderId="22" xfId="0" applyNumberFormat="1" applyFont="1" applyFill="1" applyBorder="1" applyAlignment="1" applyProtection="1">
      <alignment horizontal="center" vertical="center"/>
    </xf>
    <xf numFmtId="166" fontId="2" fillId="7" borderId="24" xfId="0" applyNumberFormat="1" applyFont="1" applyFill="1" applyBorder="1" applyAlignment="1" applyProtection="1">
      <alignment horizontal="center" vertical="center"/>
    </xf>
    <xf numFmtId="166" fontId="2" fillId="8" borderId="6" xfId="0" applyNumberFormat="1" applyFont="1" applyFill="1" applyBorder="1" applyAlignment="1" applyProtection="1">
      <alignment horizontal="left" vertical="center"/>
      <protection locked="0"/>
    </xf>
    <xf numFmtId="1" fontId="2" fillId="8" borderId="14" xfId="0" applyNumberFormat="1" applyFont="1" applyFill="1" applyBorder="1" applyAlignment="1" applyProtection="1">
      <alignment horizontal="left" vertical="center"/>
      <protection locked="0"/>
    </xf>
    <xf numFmtId="166" fontId="2" fillId="5" borderId="22" xfId="0" applyNumberFormat="1" applyFont="1" applyFill="1" applyBorder="1" applyAlignment="1" applyProtection="1">
      <alignment horizontal="center" vertical="center"/>
      <protection locked="0"/>
    </xf>
    <xf numFmtId="166" fontId="2" fillId="7" borderId="20" xfId="0" applyNumberFormat="1" applyFont="1" applyFill="1" applyBorder="1" applyAlignment="1" applyProtection="1">
      <alignment horizontal="center" vertical="center"/>
    </xf>
    <xf numFmtId="166" fontId="2" fillId="7" borderId="7" xfId="0" applyNumberFormat="1" applyFont="1" applyFill="1" applyBorder="1" applyAlignment="1" applyProtection="1">
      <alignment horizontal="center" vertical="center"/>
    </xf>
    <xf numFmtId="166" fontId="2" fillId="3" borderId="17" xfId="0" applyNumberFormat="1" applyFont="1" applyFill="1" applyBorder="1" applyAlignment="1" applyProtection="1">
      <alignment horizontal="left" vertical="center"/>
      <protection locked="0"/>
    </xf>
    <xf numFmtId="166" fontId="16" fillId="7" borderId="22" xfId="0" applyNumberFormat="1" applyFont="1" applyFill="1" applyBorder="1" applyAlignment="1" applyProtection="1">
      <alignment horizontal="center" vertical="center"/>
    </xf>
    <xf numFmtId="166" fontId="16" fillId="7" borderId="24" xfId="0" applyNumberFormat="1" applyFont="1" applyFill="1" applyBorder="1" applyAlignment="1" applyProtection="1">
      <alignment horizontal="center" vertical="center"/>
    </xf>
    <xf numFmtId="166" fontId="2" fillId="7" borderId="21" xfId="0" applyNumberFormat="1" applyFont="1" applyFill="1" applyBorder="1" applyAlignment="1" applyProtection="1">
      <alignment horizontal="left" vertical="center"/>
    </xf>
    <xf numFmtId="166" fontId="16" fillId="7" borderId="20" xfId="0" applyNumberFormat="1" applyFont="1" applyFill="1" applyBorder="1" applyAlignment="1" applyProtection="1">
      <alignment horizontal="center" vertical="center"/>
    </xf>
    <xf numFmtId="166" fontId="16" fillId="7" borderId="7" xfId="0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6"/>
  <sheetViews>
    <sheetView showGridLines="0" tabSelected="1" view="pageLayout" zoomScaleNormal="100" workbookViewId="0">
      <selection activeCell="A2" sqref="A2"/>
    </sheetView>
  </sheetViews>
  <sheetFormatPr baseColWidth="10" defaultColWidth="11.42578125" defaultRowHeight="14.25" x14ac:dyDescent="0.2"/>
  <cols>
    <col min="1" max="1" width="1.7109375" style="1" customWidth="1"/>
    <col min="2" max="2" width="20" style="1" customWidth="1"/>
    <col min="3" max="5" width="11.7109375" style="1" customWidth="1"/>
    <col min="6" max="6" width="10.5703125" style="1" customWidth="1"/>
    <col min="7" max="7" width="11.7109375" style="1" customWidth="1"/>
    <col min="8" max="8" width="7.85546875" style="1" customWidth="1"/>
    <col min="9" max="9" width="11.7109375" style="1" customWidth="1"/>
    <col min="10" max="10" width="13.7109375" style="1" customWidth="1"/>
    <col min="11" max="12" width="1.7109375" style="1" customWidth="1"/>
    <col min="13" max="13" width="20" style="1" customWidth="1"/>
    <col min="14" max="19" width="11.7109375" style="1" customWidth="1"/>
    <col min="20" max="21" width="1.7109375" style="1" customWidth="1"/>
    <col min="22" max="22" width="20" style="1" customWidth="1"/>
    <col min="23" max="28" width="11.7109375" style="1" customWidth="1"/>
    <col min="29" max="29" width="1.7109375" style="1" customWidth="1"/>
    <col min="30" max="16384" width="11.42578125" style="1"/>
  </cols>
  <sheetData>
    <row r="1" spans="1:11" ht="30.2" customHeight="1" x14ac:dyDescent="0.2">
      <c r="B1" s="2" t="s">
        <v>0</v>
      </c>
      <c r="C1" s="3"/>
      <c r="F1" s="4"/>
    </row>
    <row r="2" spans="1:11" ht="10.15" customHeight="1" x14ac:dyDescent="0.2"/>
    <row r="3" spans="1:11" ht="21.95" customHeight="1" x14ac:dyDescent="0.2">
      <c r="A3" s="9"/>
      <c r="B3" s="5" t="s">
        <v>113</v>
      </c>
      <c r="C3" s="6"/>
      <c r="D3" s="7"/>
      <c r="E3" s="5"/>
      <c r="F3" s="7"/>
      <c r="G3" s="7" t="s">
        <v>124</v>
      </c>
      <c r="H3" s="7"/>
      <c r="I3" s="7"/>
      <c r="J3" s="8">
        <v>2019</v>
      </c>
    </row>
    <row r="4" spans="1:11" ht="12.95" customHeight="1" x14ac:dyDescent="0.2">
      <c r="B4" s="10" t="s">
        <v>1</v>
      </c>
      <c r="C4" s="10"/>
      <c r="D4" s="9"/>
      <c r="E4" s="10" t="s">
        <v>2</v>
      </c>
      <c r="F4" s="9"/>
      <c r="G4" s="9"/>
      <c r="H4" s="9"/>
      <c r="I4" s="9"/>
      <c r="J4" s="11" t="s">
        <v>3</v>
      </c>
      <c r="K4" s="9"/>
    </row>
    <row r="5" spans="1:11" ht="21.95" customHeight="1" x14ac:dyDescent="0.2">
      <c r="B5" s="5" t="s">
        <v>50</v>
      </c>
      <c r="C5" s="6"/>
      <c r="D5" s="7"/>
      <c r="E5" s="206"/>
      <c r="F5" s="206"/>
      <c r="J5" s="12"/>
    </row>
    <row r="6" spans="1:11" ht="12.95" customHeight="1" thickBot="1" x14ac:dyDescent="0.25">
      <c r="B6" s="10" t="s">
        <v>4</v>
      </c>
      <c r="C6" s="10"/>
      <c r="D6" s="9"/>
      <c r="E6" s="10" t="s">
        <v>5</v>
      </c>
    </row>
    <row r="7" spans="1:11" ht="17.649999999999999" customHeight="1" x14ac:dyDescent="0.2">
      <c r="B7" s="13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4" t="s">
        <v>11</v>
      </c>
      <c r="J7" s="16" t="s">
        <v>13</v>
      </c>
    </row>
    <row r="8" spans="1:11" ht="17.649999999999999" customHeight="1" thickBot="1" x14ac:dyDescent="0.25">
      <c r="B8" s="17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9" t="s">
        <v>20</v>
      </c>
      <c r="I8" s="18" t="s">
        <v>21</v>
      </c>
      <c r="J8" s="20" t="s">
        <v>19</v>
      </c>
    </row>
    <row r="9" spans="1:11" ht="17.649999999999999" customHeight="1" x14ac:dyDescent="0.2">
      <c r="B9" s="21" t="s">
        <v>22</v>
      </c>
      <c r="C9" s="22"/>
      <c r="D9" s="23"/>
      <c r="E9" s="24"/>
      <c r="F9" s="25"/>
      <c r="G9" s="26"/>
      <c r="H9" s="27"/>
      <c r="I9" s="27"/>
      <c r="J9" s="28">
        <f>SUM(G10:G19)</f>
        <v>0</v>
      </c>
    </row>
    <row r="10" spans="1:11" ht="15.95" customHeight="1" x14ac:dyDescent="0.2">
      <c r="B10" s="29" t="s">
        <v>114</v>
      </c>
      <c r="C10" s="30"/>
      <c r="D10" s="31"/>
      <c r="E10" s="32"/>
      <c r="F10" s="33"/>
      <c r="G10" s="34">
        <f t="shared" ref="G10:G19" si="0">+F10*E10</f>
        <v>0</v>
      </c>
      <c r="H10" s="35">
        <v>7</v>
      </c>
      <c r="I10" s="34">
        <f t="shared" ref="I10:I19" si="1">+G10*(1+H10%)</f>
        <v>0</v>
      </c>
      <c r="J10" s="36" t="s">
        <v>13</v>
      </c>
    </row>
    <row r="11" spans="1:11" ht="15.95" customHeight="1" x14ac:dyDescent="0.2">
      <c r="B11" s="37" t="s">
        <v>115</v>
      </c>
      <c r="C11" s="38"/>
      <c r="D11" s="39"/>
      <c r="E11" s="40"/>
      <c r="F11" s="41"/>
      <c r="G11" s="42">
        <f t="shared" si="0"/>
        <v>0</v>
      </c>
      <c r="H11" s="43">
        <f>H10</f>
        <v>7</v>
      </c>
      <c r="I11" s="42">
        <f t="shared" si="1"/>
        <v>0</v>
      </c>
      <c r="J11" s="36" t="s">
        <v>21</v>
      </c>
    </row>
    <row r="12" spans="1:11" ht="15.95" customHeight="1" x14ac:dyDescent="0.2">
      <c r="B12" s="37"/>
      <c r="C12" s="38"/>
      <c r="D12" s="39"/>
      <c r="E12" s="40"/>
      <c r="F12" s="41"/>
      <c r="G12" s="42">
        <f t="shared" si="0"/>
        <v>0</v>
      </c>
      <c r="H12" s="43">
        <f>H11</f>
        <v>7</v>
      </c>
      <c r="I12" s="42">
        <f t="shared" si="1"/>
        <v>0</v>
      </c>
      <c r="J12" s="44">
        <f>SUM(I10:I19)</f>
        <v>0</v>
      </c>
    </row>
    <row r="13" spans="1:11" ht="15.95" customHeight="1" x14ac:dyDescent="0.2">
      <c r="B13" s="37"/>
      <c r="C13" s="38"/>
      <c r="D13" s="39"/>
      <c r="E13" s="40"/>
      <c r="F13" s="41"/>
      <c r="G13" s="42">
        <f t="shared" si="0"/>
        <v>0</v>
      </c>
      <c r="H13" s="43"/>
      <c r="I13" s="42">
        <f t="shared" si="1"/>
        <v>0</v>
      </c>
      <c r="J13" s="45"/>
    </row>
    <row r="14" spans="1:11" ht="15.95" customHeight="1" x14ac:dyDescent="0.2">
      <c r="B14" s="37" t="s">
        <v>54</v>
      </c>
      <c r="C14" s="38"/>
      <c r="D14" s="39"/>
      <c r="E14" s="40"/>
      <c r="F14" s="41"/>
      <c r="G14" s="42"/>
      <c r="H14" s="43">
        <v>19</v>
      </c>
      <c r="I14" s="42">
        <f>+G14*(1+H14%)</f>
        <v>0</v>
      </c>
      <c r="J14" s="45"/>
    </row>
    <row r="15" spans="1:11" ht="15.95" customHeight="1" x14ac:dyDescent="0.2">
      <c r="B15" s="37" t="s">
        <v>111</v>
      </c>
      <c r="C15" s="38"/>
      <c r="D15" s="39"/>
      <c r="E15" s="40"/>
      <c r="F15" s="41"/>
      <c r="G15" s="42"/>
      <c r="H15" s="43">
        <v>19</v>
      </c>
      <c r="I15" s="42">
        <f t="shared" si="1"/>
        <v>0</v>
      </c>
      <c r="J15" s="45"/>
    </row>
    <row r="16" spans="1:11" ht="15.95" customHeight="1" x14ac:dyDescent="0.2">
      <c r="B16" s="37" t="s">
        <v>108</v>
      </c>
      <c r="C16" s="38"/>
      <c r="D16" s="39"/>
      <c r="E16" s="40"/>
      <c r="F16" s="41"/>
      <c r="G16" s="42"/>
      <c r="H16" s="43">
        <v>19</v>
      </c>
      <c r="I16" s="42">
        <f t="shared" si="1"/>
        <v>0</v>
      </c>
      <c r="J16" s="45"/>
    </row>
    <row r="17" spans="2:10" ht="15.95" customHeight="1" x14ac:dyDescent="0.2">
      <c r="B17" s="37" t="s">
        <v>116</v>
      </c>
      <c r="C17" s="46"/>
      <c r="D17" s="219"/>
      <c r="E17" s="47"/>
      <c r="F17" s="48"/>
      <c r="G17" s="42"/>
      <c r="H17" s="49">
        <v>19</v>
      </c>
      <c r="I17" s="42">
        <f t="shared" si="1"/>
        <v>0</v>
      </c>
      <c r="J17" s="45"/>
    </row>
    <row r="18" spans="2:10" ht="15.95" customHeight="1" x14ac:dyDescent="0.2">
      <c r="B18" s="218"/>
      <c r="C18" s="226"/>
      <c r="D18" s="223"/>
      <c r="E18" s="47"/>
      <c r="F18" s="48"/>
      <c r="G18" s="50">
        <f t="shared" si="0"/>
        <v>0</v>
      </c>
      <c r="H18" s="49">
        <v>19</v>
      </c>
      <c r="I18" s="50">
        <f>+G18*(1+H18%)</f>
        <v>0</v>
      </c>
      <c r="J18" s="45"/>
    </row>
    <row r="19" spans="2:10" ht="15.95" customHeight="1" thickBot="1" x14ac:dyDescent="0.25">
      <c r="B19" s="217"/>
      <c r="C19" s="227"/>
      <c r="D19" s="224"/>
      <c r="E19" s="51"/>
      <c r="F19" s="52"/>
      <c r="G19" s="53">
        <f t="shared" si="0"/>
        <v>0</v>
      </c>
      <c r="H19" s="54"/>
      <c r="I19" s="53">
        <f t="shared" si="1"/>
        <v>0</v>
      </c>
      <c r="J19" s="55"/>
    </row>
    <row r="20" spans="2:10" ht="10.15" customHeight="1" thickBot="1" x14ac:dyDescent="0.25"/>
    <row r="21" spans="2:10" ht="39.950000000000003" customHeight="1" x14ac:dyDescent="0.2">
      <c r="B21" s="56" t="s">
        <v>23</v>
      </c>
      <c r="C21" s="57"/>
      <c r="D21" s="24"/>
      <c r="E21" s="58" t="s">
        <v>24</v>
      </c>
      <c r="F21" s="58" t="s">
        <v>25</v>
      </c>
      <c r="G21" s="26"/>
      <c r="H21" s="25"/>
      <c r="I21" s="25"/>
      <c r="J21" s="59">
        <f>SUM(G22:G29)</f>
        <v>0</v>
      </c>
    </row>
    <row r="22" spans="2:10" ht="15.95" customHeight="1" x14ac:dyDescent="0.2">
      <c r="B22" s="60" t="s">
        <v>109</v>
      </c>
      <c r="C22" s="61"/>
      <c r="D22" s="62"/>
      <c r="E22" s="63"/>
      <c r="F22" s="64"/>
      <c r="G22" s="34">
        <f>+F22*E22</f>
        <v>0</v>
      </c>
      <c r="H22" s="35">
        <v>19</v>
      </c>
      <c r="I22" s="34">
        <f>G22*(1+H22%)</f>
        <v>0</v>
      </c>
      <c r="J22" s="36"/>
    </row>
    <row r="23" spans="2:10" ht="15.95" customHeight="1" x14ac:dyDescent="0.2">
      <c r="B23" s="60" t="s">
        <v>110</v>
      </c>
      <c r="C23" s="61"/>
      <c r="D23" s="62"/>
      <c r="E23" s="63"/>
      <c r="F23" s="64"/>
      <c r="G23" s="34">
        <f>+F23*E23</f>
        <v>0</v>
      </c>
      <c r="H23" s="163">
        <v>7</v>
      </c>
      <c r="I23" s="173">
        <f>G23*(1+H23%)</f>
        <v>0</v>
      </c>
      <c r="J23" s="36"/>
    </row>
    <row r="24" spans="2:10" ht="15.95" customHeight="1" x14ac:dyDescent="0.2">
      <c r="B24" s="65" t="s">
        <v>26</v>
      </c>
      <c r="C24" s="66"/>
      <c r="D24" s="67"/>
      <c r="E24" s="68"/>
      <c r="F24" s="69"/>
      <c r="G24" s="50">
        <f t="shared" ref="G24:G29" si="2">+F24*E24</f>
        <v>0</v>
      </c>
      <c r="H24" s="43">
        <f>H22</f>
        <v>19</v>
      </c>
      <c r="I24" s="42">
        <f t="shared" ref="I24:I29" si="3">+G24*(1+H24%)</f>
        <v>0</v>
      </c>
      <c r="J24" s="36" t="s">
        <v>21</v>
      </c>
    </row>
    <row r="25" spans="2:10" ht="15.95" customHeight="1" x14ac:dyDescent="0.2">
      <c r="B25" s="65" t="s">
        <v>91</v>
      </c>
      <c r="C25" s="66"/>
      <c r="D25" s="67"/>
      <c r="E25" s="68"/>
      <c r="F25" s="69"/>
      <c r="G25" s="50">
        <f t="shared" si="2"/>
        <v>0</v>
      </c>
      <c r="H25" s="43">
        <f>H24</f>
        <v>19</v>
      </c>
      <c r="I25" s="42">
        <f t="shared" si="3"/>
        <v>0</v>
      </c>
      <c r="J25" s="44">
        <f>SUM(I22:I29)</f>
        <v>0</v>
      </c>
    </row>
    <row r="26" spans="2:10" ht="15.95" customHeight="1" x14ac:dyDescent="0.2">
      <c r="B26" s="65" t="s">
        <v>28</v>
      </c>
      <c r="C26" s="66"/>
      <c r="D26" s="203"/>
      <c r="E26" s="68"/>
      <c r="F26" s="69"/>
      <c r="G26" s="50"/>
      <c r="H26" s="43">
        <v>7</v>
      </c>
      <c r="I26" s="42">
        <f t="shared" si="3"/>
        <v>0</v>
      </c>
      <c r="J26" s="45"/>
    </row>
    <row r="27" spans="2:10" ht="15.95" customHeight="1" x14ac:dyDescent="0.2">
      <c r="B27" s="70"/>
      <c r="C27" s="225"/>
      <c r="D27" s="203"/>
      <c r="E27" s="68"/>
      <c r="F27" s="69"/>
      <c r="G27" s="50"/>
      <c r="H27" s="43">
        <v>7</v>
      </c>
      <c r="I27" s="42">
        <f t="shared" si="3"/>
        <v>0</v>
      </c>
      <c r="J27" s="45"/>
    </row>
    <row r="28" spans="2:10" ht="15.95" customHeight="1" x14ac:dyDescent="0.2">
      <c r="B28" s="70"/>
      <c r="C28" s="71"/>
      <c r="D28" s="204"/>
      <c r="E28" s="72"/>
      <c r="F28" s="73"/>
      <c r="G28" s="42"/>
      <c r="H28" s="43">
        <v>7</v>
      </c>
      <c r="I28" s="42">
        <f t="shared" si="3"/>
        <v>0</v>
      </c>
      <c r="J28" s="45"/>
    </row>
    <row r="29" spans="2:10" ht="15.95" customHeight="1" thickBot="1" x14ac:dyDescent="0.25">
      <c r="B29" s="74" t="s">
        <v>29</v>
      </c>
      <c r="C29" s="75"/>
      <c r="D29" s="202"/>
      <c r="E29" s="76"/>
      <c r="F29" s="77"/>
      <c r="G29" s="78">
        <f t="shared" si="2"/>
        <v>0</v>
      </c>
      <c r="H29" s="79">
        <v>19</v>
      </c>
      <c r="I29" s="78">
        <f t="shared" si="3"/>
        <v>0</v>
      </c>
      <c r="J29" s="55"/>
    </row>
    <row r="30" spans="2:10" ht="10.15" customHeight="1" thickBot="1" x14ac:dyDescent="0.25"/>
    <row r="31" spans="2:10" ht="24.95" customHeight="1" thickBot="1" x14ac:dyDescent="0.25">
      <c r="B31" s="207" t="s">
        <v>30</v>
      </c>
      <c r="C31" s="208"/>
      <c r="D31" s="208"/>
      <c r="E31" s="80"/>
      <c r="F31" s="80"/>
      <c r="G31" s="80"/>
      <c r="H31" s="80"/>
      <c r="I31" s="80" t="s">
        <v>31</v>
      </c>
      <c r="J31" s="81">
        <f>+J9-J21</f>
        <v>0</v>
      </c>
    </row>
    <row r="32" spans="2:10" ht="24.95" customHeight="1" thickBot="1" x14ac:dyDescent="0.25">
      <c r="B32" s="209"/>
      <c r="C32" s="210"/>
      <c r="D32" s="210"/>
      <c r="E32" s="82"/>
      <c r="F32" s="82"/>
      <c r="G32" s="82"/>
      <c r="H32" s="82"/>
      <c r="I32" s="82" t="s">
        <v>32</v>
      </c>
      <c r="J32" s="81">
        <f>+J12-J25</f>
        <v>0</v>
      </c>
    </row>
    <row r="33" spans="1:11" ht="10.15" customHeight="1" thickBot="1" x14ac:dyDescent="0.25"/>
    <row r="34" spans="1:11" ht="17.649999999999999" customHeight="1" x14ac:dyDescent="0.2">
      <c r="A34" s="85"/>
      <c r="B34" s="83" t="s">
        <v>33</v>
      </c>
      <c r="C34" s="80"/>
      <c r="D34" s="14"/>
      <c r="E34" s="14"/>
      <c r="F34" s="14"/>
      <c r="G34" s="14"/>
      <c r="H34" s="15"/>
      <c r="I34" s="15"/>
      <c r="J34" s="84">
        <v>0</v>
      </c>
    </row>
    <row r="35" spans="1:11" ht="17.649999999999999" customHeight="1" x14ac:dyDescent="0.2">
      <c r="A35" s="85"/>
      <c r="B35" s="86"/>
      <c r="C35" s="87"/>
      <c r="D35" s="88" t="s">
        <v>17</v>
      </c>
      <c r="E35" s="88" t="s">
        <v>20</v>
      </c>
      <c r="F35" s="88" t="s">
        <v>20</v>
      </c>
      <c r="G35" s="88" t="s">
        <v>17</v>
      </c>
      <c r="H35" s="89"/>
      <c r="I35" s="89"/>
      <c r="J35" s="28">
        <f>SUM(G37:G45)</f>
        <v>0</v>
      </c>
      <c r="K35" s="85"/>
    </row>
    <row r="36" spans="1:11" ht="15.95" customHeight="1" x14ac:dyDescent="0.2">
      <c r="B36" s="90"/>
      <c r="C36" s="91"/>
      <c r="D36" s="92" t="s">
        <v>34</v>
      </c>
      <c r="E36" s="93" t="s">
        <v>35</v>
      </c>
      <c r="F36" s="94" t="s">
        <v>36</v>
      </c>
      <c r="G36" s="95"/>
      <c r="H36" s="96"/>
      <c r="I36" s="96"/>
      <c r="J36" s="36"/>
      <c r="K36" s="85"/>
    </row>
    <row r="37" spans="1:11" ht="15.95" customHeight="1" x14ac:dyDescent="0.2">
      <c r="B37" s="60" t="s">
        <v>37</v>
      </c>
      <c r="C37" s="97" t="s">
        <v>38</v>
      </c>
      <c r="D37" s="33"/>
      <c r="E37" s="98">
        <v>0.05</v>
      </c>
      <c r="F37" s="99">
        <v>0.01</v>
      </c>
      <c r="G37" s="34">
        <f>+D37*E37+D37*F37</f>
        <v>0</v>
      </c>
      <c r="H37" s="35">
        <v>19</v>
      </c>
      <c r="I37" s="34">
        <f t="shared" ref="I37:I45" si="4">+G37*(1+H37%)</f>
        <v>0</v>
      </c>
      <c r="J37" s="36" t="s">
        <v>21</v>
      </c>
    </row>
    <row r="38" spans="1:11" ht="15.95" customHeight="1" x14ac:dyDescent="0.2">
      <c r="A38" s="103"/>
      <c r="B38" s="65"/>
      <c r="C38" s="100" t="s">
        <v>39</v>
      </c>
      <c r="D38" s="48"/>
      <c r="E38" s="101">
        <v>7.0000000000000007E-2</v>
      </c>
      <c r="F38" s="102">
        <v>0.02</v>
      </c>
      <c r="G38" s="34">
        <f>+D38*E38+D38*F38</f>
        <v>0</v>
      </c>
      <c r="H38" s="43">
        <f>H37</f>
        <v>19</v>
      </c>
      <c r="I38" s="42">
        <f t="shared" si="4"/>
        <v>0</v>
      </c>
      <c r="J38" s="44">
        <f>SUM(I37:I45)</f>
        <v>0</v>
      </c>
    </row>
    <row r="39" spans="1:11" ht="15.95" customHeight="1" x14ac:dyDescent="0.2">
      <c r="A39" s="103"/>
      <c r="B39" s="65"/>
      <c r="C39" s="104" t="s">
        <v>40</v>
      </c>
      <c r="D39" s="48"/>
      <c r="E39" s="101">
        <v>0.05</v>
      </c>
      <c r="F39" s="102">
        <v>0.02</v>
      </c>
      <c r="G39" s="34">
        <f>+D39*E39+D39*F39</f>
        <v>0</v>
      </c>
      <c r="H39" s="43">
        <f>H38</f>
        <v>19</v>
      </c>
      <c r="I39" s="42">
        <f t="shared" si="4"/>
        <v>0</v>
      </c>
      <c r="J39" s="45"/>
    </row>
    <row r="40" spans="1:11" ht="15.95" customHeight="1" x14ac:dyDescent="0.2">
      <c r="A40" s="103"/>
      <c r="B40" s="65"/>
      <c r="C40" s="105" t="s">
        <v>41</v>
      </c>
      <c r="D40" s="106"/>
      <c r="E40" s="107"/>
      <c r="F40" s="108"/>
      <c r="G40" s="34">
        <f>+D40*E40+D40*F40</f>
        <v>0</v>
      </c>
      <c r="H40" s="43">
        <f>H39</f>
        <v>19</v>
      </c>
      <c r="I40" s="42">
        <f t="shared" si="4"/>
        <v>0</v>
      </c>
      <c r="J40" s="45"/>
    </row>
    <row r="41" spans="1:11" ht="15.95" customHeight="1" x14ac:dyDescent="0.2">
      <c r="A41" s="103"/>
      <c r="B41" s="65" t="s">
        <v>42</v>
      </c>
      <c r="C41" s="109"/>
      <c r="D41" s="110"/>
      <c r="E41" s="111"/>
      <c r="F41" s="112"/>
      <c r="G41" s="113"/>
      <c r="H41" s="43">
        <f>H39</f>
        <v>19</v>
      </c>
      <c r="I41" s="42">
        <f t="shared" si="4"/>
        <v>0</v>
      </c>
      <c r="J41" s="45"/>
    </row>
    <row r="42" spans="1:11" ht="15.95" customHeight="1" x14ac:dyDescent="0.2">
      <c r="A42" s="103"/>
      <c r="B42" s="65" t="s">
        <v>43</v>
      </c>
      <c r="C42" s="114"/>
      <c r="D42" s="115"/>
      <c r="E42" s="116"/>
      <c r="F42" s="117"/>
      <c r="G42" s="113"/>
      <c r="H42" s="43">
        <f>H41</f>
        <v>19</v>
      </c>
      <c r="I42" s="42">
        <f t="shared" si="4"/>
        <v>0</v>
      </c>
      <c r="J42" s="45"/>
    </row>
    <row r="43" spans="1:11" ht="15.95" customHeight="1" x14ac:dyDescent="0.2">
      <c r="A43" s="103"/>
      <c r="B43" s="65" t="s">
        <v>44</v>
      </c>
      <c r="C43" s="118"/>
      <c r="D43" s="119" t="s">
        <v>117</v>
      </c>
      <c r="E43" s="120"/>
      <c r="F43" s="121"/>
      <c r="G43" s="113"/>
      <c r="H43" s="43">
        <v>0</v>
      </c>
      <c r="I43" s="42">
        <f t="shared" si="4"/>
        <v>0</v>
      </c>
      <c r="J43" s="45"/>
    </row>
    <row r="44" spans="1:11" ht="15.95" customHeight="1" x14ac:dyDescent="0.2">
      <c r="A44" s="103"/>
      <c r="B44" s="65" t="s">
        <v>118</v>
      </c>
      <c r="C44" s="114"/>
      <c r="D44" s="115"/>
      <c r="E44" s="116"/>
      <c r="F44" s="117"/>
      <c r="G44" s="113"/>
      <c r="H44" s="43">
        <f>H43</f>
        <v>0</v>
      </c>
      <c r="I44" s="42">
        <f t="shared" si="4"/>
        <v>0</v>
      </c>
      <c r="J44" s="45"/>
    </row>
    <row r="45" spans="1:11" ht="15.95" customHeight="1" thickBot="1" x14ac:dyDescent="0.25">
      <c r="A45" s="103"/>
      <c r="B45" s="74" t="s">
        <v>29</v>
      </c>
      <c r="C45" s="124"/>
      <c r="D45" s="125"/>
      <c r="E45" s="126"/>
      <c r="F45" s="127"/>
      <c r="G45" s="128"/>
      <c r="H45" s="79">
        <f>H44</f>
        <v>0</v>
      </c>
      <c r="I45" s="78">
        <f t="shared" si="4"/>
        <v>0</v>
      </c>
      <c r="J45" s="55"/>
    </row>
    <row r="46" spans="1:11" ht="10.15" customHeight="1" thickBot="1" x14ac:dyDescent="0.25">
      <c r="A46" s="103"/>
      <c r="G46" s="129"/>
      <c r="H46" s="129"/>
      <c r="I46" s="129"/>
      <c r="J46" s="129"/>
    </row>
    <row r="47" spans="1:11" ht="24.95" customHeight="1" thickTop="1" thickBot="1" x14ac:dyDescent="0.25">
      <c r="A47" s="103"/>
      <c r="B47" s="211" t="s">
        <v>46</v>
      </c>
      <c r="C47" s="212"/>
      <c r="D47" s="130"/>
      <c r="E47" s="130"/>
      <c r="F47" s="130"/>
      <c r="G47" s="131"/>
      <c r="H47" s="131"/>
      <c r="I47" s="132" t="s">
        <v>31</v>
      </c>
      <c r="J47" s="133">
        <f>+J31-J35</f>
        <v>0</v>
      </c>
    </row>
    <row r="48" spans="1:11" ht="24.95" customHeight="1" thickTop="1" thickBot="1" x14ac:dyDescent="0.25">
      <c r="A48" s="103"/>
      <c r="B48" s="213"/>
      <c r="C48" s="214"/>
      <c r="D48" s="134"/>
      <c r="E48" s="134"/>
      <c r="F48" s="134"/>
      <c r="G48" s="135"/>
      <c r="H48" s="135"/>
      <c r="I48" s="136" t="s">
        <v>32</v>
      </c>
      <c r="J48" s="133">
        <f>+J32-J38</f>
        <v>0</v>
      </c>
    </row>
    <row r="49" spans="1:10" ht="15" customHeight="1" thickTop="1" x14ac:dyDescent="0.2">
      <c r="A49" s="103"/>
      <c r="E49" s="137" t="s">
        <v>10</v>
      </c>
      <c r="F49" s="138" t="s">
        <v>47</v>
      </c>
      <c r="G49" s="139" t="s">
        <v>48</v>
      </c>
      <c r="H49" s="140"/>
      <c r="I49" s="140"/>
    </row>
    <row r="50" spans="1:10" ht="15.95" customHeight="1" x14ac:dyDescent="0.2">
      <c r="A50" s="103"/>
      <c r="B50" s="141" t="s">
        <v>49</v>
      </c>
      <c r="C50" s="142"/>
      <c r="D50" s="142"/>
      <c r="E50" s="143">
        <f>SUM(F10:F12)</f>
        <v>0</v>
      </c>
      <c r="F50" s="144"/>
      <c r="G50" s="145">
        <f>+F50*E50</f>
        <v>0</v>
      </c>
      <c r="H50" s="174"/>
      <c r="I50" s="146"/>
      <c r="J50" s="147"/>
    </row>
    <row r="51" spans="1:10" ht="10.15" customHeight="1" thickBot="1" x14ac:dyDescent="0.25">
      <c r="A51" s="103"/>
    </row>
    <row r="52" spans="1:10" x14ac:dyDescent="0.2">
      <c r="B52" s="175" t="s">
        <v>92</v>
      </c>
      <c r="C52" s="24"/>
      <c r="D52" s="24"/>
      <c r="E52" s="176"/>
      <c r="F52" s="177" t="s">
        <v>93</v>
      </c>
      <c r="G52" s="177" t="s">
        <v>94</v>
      </c>
      <c r="H52" s="178"/>
      <c r="I52" s="179"/>
      <c r="J52" s="180" t="s">
        <v>95</v>
      </c>
    </row>
    <row r="53" spans="1:10" x14ac:dyDescent="0.2">
      <c r="B53" s="181" t="s">
        <v>112</v>
      </c>
      <c r="C53" s="142"/>
      <c r="D53" s="142"/>
      <c r="E53" s="147"/>
      <c r="F53" s="182">
        <v>0.02</v>
      </c>
      <c r="G53" s="183"/>
      <c r="H53" s="184" t="s">
        <v>97</v>
      </c>
      <c r="I53" s="185">
        <f>G53*F53/2</f>
        <v>0</v>
      </c>
      <c r="J53" s="186"/>
    </row>
    <row r="54" spans="1:10" ht="15" x14ac:dyDescent="0.2">
      <c r="B54" s="181"/>
      <c r="C54" s="142"/>
      <c r="D54" s="142"/>
      <c r="E54" s="187" t="s">
        <v>98</v>
      </c>
      <c r="F54" s="188"/>
      <c r="G54" s="189"/>
      <c r="H54" s="190" t="s">
        <v>99</v>
      </c>
      <c r="I54" s="185">
        <f>J47-I53</f>
        <v>0</v>
      </c>
      <c r="J54" s="191">
        <f>IF(G50&lt;&gt;0,ROUND(I54/G50,2),0)</f>
        <v>0</v>
      </c>
    </row>
    <row r="55" spans="1:10" x14ac:dyDescent="0.2">
      <c r="B55" s="181" t="s">
        <v>100</v>
      </c>
      <c r="C55" s="142"/>
      <c r="D55" s="142"/>
      <c r="F55" s="192">
        <v>15</v>
      </c>
      <c r="G55" s="193" t="s">
        <v>101</v>
      </c>
      <c r="H55" s="184" t="s">
        <v>97</v>
      </c>
      <c r="I55" s="185">
        <f>+F55*G50</f>
        <v>0</v>
      </c>
      <c r="J55" s="194"/>
    </row>
    <row r="56" spans="1:10" ht="15.75" thickBot="1" x14ac:dyDescent="0.25">
      <c r="B56" s="195"/>
      <c r="C56" s="196"/>
      <c r="D56" s="196"/>
      <c r="E56" s="197" t="s">
        <v>102</v>
      </c>
      <c r="F56" s="198" t="s">
        <v>103</v>
      </c>
      <c r="G56" s="199">
        <f>G53/2</f>
        <v>0</v>
      </c>
      <c r="H56" s="200" t="s">
        <v>99</v>
      </c>
      <c r="I56" s="199">
        <f>+J47-I55</f>
        <v>0</v>
      </c>
      <c r="J56" s="201">
        <f>IF(G56&lt;&gt;0,ROUND(I56/G56,2),0)</f>
        <v>0</v>
      </c>
    </row>
  </sheetData>
  <mergeCells count="3">
    <mergeCell ref="E5:F5"/>
    <mergeCell ref="B31:D32"/>
    <mergeCell ref="B47:C48"/>
  </mergeCells>
  <phoneticPr fontId="0" type="noConversion"/>
  <pageMargins left="0.78740157480314965" right="0.78740157480314965" top="0.70866141732283472" bottom="0.98425196850393704" header="0.51181102362204722" footer="0.51181102362204722"/>
  <pageSetup paperSize="9" scale="76" orientation="portrait" verticalDpi="1200" r:id="rId1"/>
  <headerFooter alignWithMargins="0">
    <oddFooter xml:space="preserve">&amp;L&amp;"Arial,Fett Kursiv"LEL &amp;"Arial,Standard"&amp;9Schwäbisch Gmünd, Abt.2&amp;R&amp;9aktualisiert, 06/2019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M33"/>
  <sheetViews>
    <sheetView showGridLines="0" view="pageLayout" zoomScaleNormal="100" workbookViewId="0"/>
  </sheetViews>
  <sheetFormatPr baseColWidth="10" defaultRowHeight="12.75" x14ac:dyDescent="0.2"/>
  <cols>
    <col min="1" max="1" width="1.140625" customWidth="1"/>
    <col min="3" max="3" width="12.42578125" bestFit="1" customWidth="1"/>
    <col min="4" max="4" width="15.85546875" bestFit="1" customWidth="1"/>
    <col min="5" max="5" width="7.140625" bestFit="1" customWidth="1"/>
    <col min="6" max="6" width="8.85546875" bestFit="1" customWidth="1"/>
    <col min="7" max="7" width="10.28515625" customWidth="1"/>
    <col min="8" max="8" width="4.5703125" bestFit="1" customWidth="1"/>
    <col min="9" max="9" width="4.28515625" bestFit="1" customWidth="1"/>
  </cols>
  <sheetData>
    <row r="2" spans="2:13" ht="20.25" x14ac:dyDescent="0.2">
      <c r="B2" s="2" t="s">
        <v>0</v>
      </c>
    </row>
    <row r="4" spans="2:13" x14ac:dyDescent="0.2">
      <c r="B4" s="155" t="s">
        <v>119</v>
      </c>
    </row>
    <row r="5" spans="2:13" x14ac:dyDescent="0.2">
      <c r="B5" t="s">
        <v>120</v>
      </c>
      <c r="E5" s="159">
        <v>2</v>
      </c>
      <c r="F5" t="s">
        <v>89</v>
      </c>
    </row>
    <row r="7" spans="2:13" x14ac:dyDescent="0.2">
      <c r="B7" s="155" t="s">
        <v>55</v>
      </c>
      <c r="E7" s="148" t="s">
        <v>31</v>
      </c>
      <c r="G7" t="s">
        <v>32</v>
      </c>
    </row>
    <row r="8" spans="2:13" x14ac:dyDescent="0.2">
      <c r="B8" s="155" t="s">
        <v>56</v>
      </c>
      <c r="C8" t="s">
        <v>57</v>
      </c>
      <c r="D8" t="s">
        <v>121</v>
      </c>
      <c r="E8" s="160">
        <f>G8/107*100</f>
        <v>64.485981308411212</v>
      </c>
      <c r="F8" t="s">
        <v>17</v>
      </c>
      <c r="G8" s="161">
        <v>69</v>
      </c>
      <c r="H8" t="s">
        <v>17</v>
      </c>
      <c r="J8" s="156" t="s">
        <v>123</v>
      </c>
      <c r="K8" t="s">
        <v>122</v>
      </c>
      <c r="L8" t="s">
        <v>32</v>
      </c>
      <c r="M8" s="205">
        <v>74</v>
      </c>
    </row>
    <row r="9" spans="2:13" x14ac:dyDescent="0.2">
      <c r="D9" t="s">
        <v>58</v>
      </c>
      <c r="E9" s="160">
        <f>G9/107*100</f>
        <v>4.6728971962616823</v>
      </c>
      <c r="F9" t="s">
        <v>17</v>
      </c>
      <c r="G9" s="161">
        <v>5</v>
      </c>
      <c r="H9" t="s">
        <v>17</v>
      </c>
    </row>
    <row r="10" spans="2:13" x14ac:dyDescent="0.2">
      <c r="C10" t="s">
        <v>59</v>
      </c>
      <c r="D10" t="s">
        <v>60</v>
      </c>
      <c r="E10" s="160"/>
      <c r="F10" t="s">
        <v>17</v>
      </c>
      <c r="G10" s="161"/>
      <c r="H10" t="s">
        <v>17</v>
      </c>
    </row>
    <row r="11" spans="2:13" x14ac:dyDescent="0.2">
      <c r="C11" t="s">
        <v>54</v>
      </c>
      <c r="D11" t="s">
        <v>60</v>
      </c>
      <c r="E11" s="160"/>
      <c r="F11" t="s">
        <v>17</v>
      </c>
      <c r="G11" s="161"/>
      <c r="H11" t="s">
        <v>17</v>
      </c>
    </row>
    <row r="12" spans="2:13" x14ac:dyDescent="0.2">
      <c r="C12" t="s">
        <v>67</v>
      </c>
      <c r="D12" t="s">
        <v>60</v>
      </c>
      <c r="E12" s="160"/>
      <c r="F12" t="s">
        <v>17</v>
      </c>
      <c r="G12" s="161"/>
      <c r="H12" t="s">
        <v>17</v>
      </c>
    </row>
    <row r="13" spans="2:13" x14ac:dyDescent="0.2">
      <c r="C13" t="s">
        <v>107</v>
      </c>
      <c r="D13" s="156" t="s">
        <v>82</v>
      </c>
      <c r="E13" s="160"/>
      <c r="F13" s="156" t="s">
        <v>17</v>
      </c>
      <c r="G13" s="161"/>
      <c r="H13" s="156" t="s">
        <v>17</v>
      </c>
    </row>
    <row r="15" spans="2:13" x14ac:dyDescent="0.2">
      <c r="B15" s="155" t="s">
        <v>61</v>
      </c>
      <c r="C15" s="156" t="s">
        <v>64</v>
      </c>
    </row>
    <row r="16" spans="2:13" x14ac:dyDescent="0.2">
      <c r="C16" t="s">
        <v>62</v>
      </c>
      <c r="E16" s="158">
        <v>180</v>
      </c>
      <c r="F16" t="s">
        <v>64</v>
      </c>
    </row>
    <row r="17" spans="2:9" x14ac:dyDescent="0.2">
      <c r="D17" s="149" t="s">
        <v>63</v>
      </c>
    </row>
    <row r="20" spans="2:9" x14ac:dyDescent="0.2">
      <c r="C20" s="156" t="s">
        <v>65</v>
      </c>
      <c r="D20" t="s">
        <v>66</v>
      </c>
      <c r="E20" s="159">
        <v>3</v>
      </c>
      <c r="F20" t="s">
        <v>65</v>
      </c>
    </row>
    <row r="22" spans="2:9" x14ac:dyDescent="0.2">
      <c r="B22" t="s">
        <v>84</v>
      </c>
      <c r="E22" s="159">
        <v>5</v>
      </c>
      <c r="F22" t="s">
        <v>76</v>
      </c>
    </row>
    <row r="23" spans="2:9" x14ac:dyDescent="0.2">
      <c r="B23" t="s">
        <v>77</v>
      </c>
      <c r="E23" s="159">
        <f>E16*E5/E22</f>
        <v>72</v>
      </c>
      <c r="F23" t="s">
        <v>77</v>
      </c>
    </row>
    <row r="25" spans="2:9" x14ac:dyDescent="0.2">
      <c r="B25" s="155" t="s">
        <v>74</v>
      </c>
      <c r="G25" s="157" t="s">
        <v>85</v>
      </c>
    </row>
    <row r="26" spans="2:9" x14ac:dyDescent="0.2">
      <c r="C26" t="s">
        <v>75</v>
      </c>
      <c r="E26" s="159">
        <v>1.5</v>
      </c>
      <c r="F26" t="s">
        <v>48</v>
      </c>
      <c r="G26">
        <f>E23</f>
        <v>72</v>
      </c>
      <c r="H26">
        <f>E26*G26</f>
        <v>108</v>
      </c>
      <c r="I26" t="s">
        <v>48</v>
      </c>
    </row>
    <row r="27" spans="2:9" x14ac:dyDescent="0.2">
      <c r="C27" t="s">
        <v>78</v>
      </c>
      <c r="E27" s="159">
        <v>0</v>
      </c>
      <c r="F27" t="s">
        <v>48</v>
      </c>
      <c r="G27">
        <v>0</v>
      </c>
      <c r="H27">
        <f>E27*G27</f>
        <v>0</v>
      </c>
      <c r="I27" t="s">
        <v>48</v>
      </c>
    </row>
    <row r="28" spans="2:9" x14ac:dyDescent="0.2">
      <c r="C28" t="s">
        <v>79</v>
      </c>
      <c r="E28" s="159">
        <v>0.5</v>
      </c>
      <c r="F28" t="s">
        <v>48</v>
      </c>
      <c r="G28">
        <v>360</v>
      </c>
      <c r="H28">
        <f>E28*G28</f>
        <v>180</v>
      </c>
      <c r="I28" t="s">
        <v>48</v>
      </c>
    </row>
    <row r="29" spans="2:9" x14ac:dyDescent="0.2">
      <c r="C29" t="s">
        <v>80</v>
      </c>
      <c r="E29" s="159">
        <v>0.4</v>
      </c>
      <c r="F29" t="s">
        <v>48</v>
      </c>
      <c r="G29">
        <v>180</v>
      </c>
      <c r="H29">
        <f>E29*G29</f>
        <v>72</v>
      </c>
      <c r="I29" t="s">
        <v>48</v>
      </c>
    </row>
    <row r="30" spans="2:9" x14ac:dyDescent="0.2">
      <c r="C30" s="153" t="s">
        <v>81</v>
      </c>
      <c r="D30" s="153"/>
      <c r="E30" s="153"/>
      <c r="F30" s="153"/>
      <c r="G30" s="153"/>
      <c r="H30" s="153">
        <f>SUM(H26:H29)</f>
        <v>360</v>
      </c>
      <c r="I30" t="s">
        <v>48</v>
      </c>
    </row>
    <row r="31" spans="2:9" x14ac:dyDescent="0.2">
      <c r="G31" t="s">
        <v>82</v>
      </c>
      <c r="H31" s="154">
        <f>H30/(E16*E5)</f>
        <v>1</v>
      </c>
      <c r="I31" t="s">
        <v>48</v>
      </c>
    </row>
    <row r="32" spans="2:9" x14ac:dyDescent="0.2">
      <c r="B32" s="155" t="s">
        <v>104</v>
      </c>
    </row>
    <row r="33" spans="2:5" x14ac:dyDescent="0.2">
      <c r="B33" s="156" t="s">
        <v>106</v>
      </c>
      <c r="E33" s="156" t="s">
        <v>105</v>
      </c>
    </row>
  </sheetData>
  <phoneticPr fontId="0" type="noConversion"/>
  <pageMargins left="0.78740157499999996" right="0.78740157499999996" top="0.984251969" bottom="0.984251969" header="0.4921259845" footer="0.4921259845"/>
  <pageSetup paperSize="9" scale="71" orientation="portrait" verticalDpi="1200" r:id="rId1"/>
  <headerFooter alignWithMargins="0">
    <oddFooter>&amp;L&amp;"Arial,Fett Kursiv"&amp;9LEL&amp;"Arial,Standard"&amp;10 Schwäbisch Gmünd, Abt. 2&amp;R&amp;9 02/2008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N60"/>
  <sheetViews>
    <sheetView showGridLines="0" view="pageLayout" zoomScaleNormal="100" zoomScaleSheetLayoutView="100" workbookViewId="0"/>
  </sheetViews>
  <sheetFormatPr baseColWidth="10" defaultColWidth="11.42578125" defaultRowHeight="14.25" x14ac:dyDescent="0.2"/>
  <cols>
    <col min="1" max="1" width="1.7109375" style="1" customWidth="1"/>
    <col min="2" max="2" width="20" style="1" customWidth="1"/>
    <col min="3" max="5" width="11.7109375" style="1" customWidth="1"/>
    <col min="6" max="6" width="10.5703125" style="1" customWidth="1"/>
    <col min="7" max="7" width="11.7109375" style="1" customWidth="1"/>
    <col min="8" max="8" width="7.85546875" style="1" customWidth="1"/>
    <col min="9" max="9" width="11.7109375" style="1" customWidth="1"/>
    <col min="10" max="10" width="13.7109375" style="1" customWidth="1"/>
    <col min="11" max="12" width="1.7109375" style="1" customWidth="1"/>
    <col min="13" max="13" width="20" style="1" customWidth="1"/>
    <col min="14" max="19" width="11.7109375" style="1" customWidth="1"/>
    <col min="20" max="21" width="1.7109375" style="1" customWidth="1"/>
    <col min="22" max="22" width="20" style="1" customWidth="1"/>
    <col min="23" max="28" width="11.7109375" style="1" customWidth="1"/>
    <col min="29" max="29" width="1.7109375" style="1" customWidth="1"/>
    <col min="30" max="16384" width="11.42578125" style="1"/>
  </cols>
  <sheetData>
    <row r="1" spans="1:14" ht="5.25" customHeight="1" x14ac:dyDescent="0.2"/>
    <row r="2" spans="1:14" ht="29.25" customHeight="1" x14ac:dyDescent="0.2">
      <c r="B2" s="2" t="s">
        <v>0</v>
      </c>
      <c r="C2" s="3"/>
      <c r="F2" s="4"/>
    </row>
    <row r="3" spans="1:14" ht="6" customHeight="1" x14ac:dyDescent="0.2"/>
    <row r="4" spans="1:14" ht="21.95" customHeight="1" x14ac:dyDescent="0.2">
      <c r="B4" s="5" t="s">
        <v>83</v>
      </c>
      <c r="C4" s="6"/>
      <c r="D4" s="7"/>
      <c r="E4" s="5"/>
      <c r="F4" s="7"/>
      <c r="G4" s="7"/>
      <c r="H4" s="7"/>
      <c r="I4" s="7"/>
      <c r="J4" s="8"/>
    </row>
    <row r="5" spans="1:14" ht="21.95" customHeight="1" x14ac:dyDescent="0.2">
      <c r="A5" s="9"/>
      <c r="B5" s="10" t="s">
        <v>1</v>
      </c>
      <c r="C5" s="10"/>
      <c r="D5" s="9"/>
      <c r="E5" s="10" t="s">
        <v>2</v>
      </c>
      <c r="F5" s="9"/>
      <c r="G5" s="9"/>
      <c r="H5" s="9"/>
      <c r="I5" s="9"/>
      <c r="J5" s="11" t="s">
        <v>3</v>
      </c>
      <c r="K5" s="9"/>
    </row>
    <row r="6" spans="1:14" ht="21.95" customHeight="1" x14ac:dyDescent="0.2">
      <c r="B6" s="5" t="s">
        <v>83</v>
      </c>
      <c r="C6" s="6"/>
      <c r="D6" s="7"/>
      <c r="E6" s="206" t="s">
        <v>50</v>
      </c>
      <c r="F6" s="206"/>
      <c r="J6" s="12"/>
    </row>
    <row r="7" spans="1:14" ht="21.95" customHeight="1" thickBot="1" x14ac:dyDescent="0.25">
      <c r="B7" s="10" t="s">
        <v>4</v>
      </c>
      <c r="C7" s="10"/>
      <c r="D7" s="9"/>
      <c r="E7" s="10" t="s">
        <v>5</v>
      </c>
    </row>
    <row r="8" spans="1:14" ht="17.649999999999999" customHeight="1" x14ac:dyDescent="0.2"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5" t="s">
        <v>12</v>
      </c>
      <c r="I8" s="14" t="s">
        <v>11</v>
      </c>
      <c r="J8" s="16" t="s">
        <v>13</v>
      </c>
    </row>
    <row r="9" spans="1:14" ht="17.649999999999999" customHeight="1" thickBot="1" x14ac:dyDescent="0.25">
      <c r="B9" s="17" t="s">
        <v>14</v>
      </c>
      <c r="C9" s="18" t="s">
        <v>15</v>
      </c>
      <c r="D9" s="18" t="s">
        <v>16</v>
      </c>
      <c r="E9" s="18" t="s">
        <v>17</v>
      </c>
      <c r="F9" s="18" t="s">
        <v>18</v>
      </c>
      <c r="G9" s="18" t="s">
        <v>19</v>
      </c>
      <c r="H9" s="19" t="s">
        <v>20</v>
      </c>
      <c r="I9" s="18" t="s">
        <v>21</v>
      </c>
      <c r="J9" s="20" t="s">
        <v>19</v>
      </c>
    </row>
    <row r="10" spans="1:14" ht="17.649999999999999" customHeight="1" x14ac:dyDescent="0.2">
      <c r="B10" s="21" t="s">
        <v>22</v>
      </c>
      <c r="C10" s="22"/>
      <c r="D10" s="23"/>
      <c r="E10" s="24"/>
      <c r="F10" s="25"/>
      <c r="G10" s="26"/>
      <c r="H10" s="27"/>
      <c r="I10" s="27"/>
      <c r="J10" s="28">
        <f>SUM(G11:G20)</f>
        <v>38965.794392523363</v>
      </c>
    </row>
    <row r="11" spans="1:14" ht="17.649999999999999" customHeight="1" x14ac:dyDescent="0.2">
      <c r="B11" s="29" t="s">
        <v>51</v>
      </c>
      <c r="C11" s="30">
        <v>4</v>
      </c>
      <c r="D11" s="31">
        <v>20</v>
      </c>
      <c r="E11" s="35">
        <f>'Annahmen162_UadB (Bsp)'!$E$8+'Annahmen162_UadB (Bsp)'!$E$9</f>
        <v>69.158878504672899</v>
      </c>
      <c r="F11" s="164">
        <f>'Annahmen162_UadB (Bsp)'!E$16</f>
        <v>180</v>
      </c>
      <c r="G11" s="34">
        <f t="shared" ref="G11:G20" si="0">+F11*E11</f>
        <v>12448.598130841121</v>
      </c>
      <c r="H11" s="35">
        <v>7</v>
      </c>
      <c r="I11" s="34">
        <f t="shared" ref="I11:I20" si="1">+G11*(1+H11%)</f>
        <v>13320</v>
      </c>
      <c r="J11" s="36" t="s">
        <v>13</v>
      </c>
    </row>
    <row r="12" spans="1:14" ht="17.649999999999999" customHeight="1" x14ac:dyDescent="0.2">
      <c r="B12" s="37" t="s">
        <v>52</v>
      </c>
      <c r="C12" s="38">
        <v>4</v>
      </c>
      <c r="D12" s="39">
        <v>20</v>
      </c>
      <c r="E12" s="35">
        <f>'Annahmen162_UadB (Bsp)'!$E$8+'Annahmen162_UadB (Bsp)'!$E$9</f>
        <v>69.158878504672899</v>
      </c>
      <c r="F12" s="164">
        <f>'Annahmen162_UadB (Bsp)'!E$16</f>
        <v>180</v>
      </c>
      <c r="G12" s="42">
        <f t="shared" si="0"/>
        <v>12448.598130841121</v>
      </c>
      <c r="H12" s="43">
        <f>H11</f>
        <v>7</v>
      </c>
      <c r="I12" s="42">
        <f t="shared" si="1"/>
        <v>13320</v>
      </c>
      <c r="J12" s="36" t="s">
        <v>21</v>
      </c>
    </row>
    <row r="13" spans="1:14" ht="17.649999999999999" customHeight="1" x14ac:dyDescent="0.2">
      <c r="B13" s="37" t="s">
        <v>53</v>
      </c>
      <c r="C13" s="38">
        <v>4</v>
      </c>
      <c r="D13" s="39">
        <v>20</v>
      </c>
      <c r="E13" s="35">
        <f>'Annahmen162_UadB (Bsp)'!$E$8+'Annahmen162_UadB (Bsp)'!$E$9</f>
        <v>69.158878504672899</v>
      </c>
      <c r="F13" s="164">
        <f>'Annahmen162_UadB (Bsp)'!E$16</f>
        <v>180</v>
      </c>
      <c r="G13" s="42">
        <f t="shared" si="0"/>
        <v>12448.598130841121</v>
      </c>
      <c r="H13" s="43">
        <f>H12</f>
        <v>7</v>
      </c>
      <c r="I13" s="42">
        <f t="shared" si="1"/>
        <v>13320</v>
      </c>
      <c r="J13" s="44">
        <f>SUM(I11:I20)</f>
        <v>41887.800000000003</v>
      </c>
    </row>
    <row r="14" spans="1:14" ht="17.649999999999999" customHeight="1" x14ac:dyDescent="0.2">
      <c r="B14" s="37" t="s">
        <v>54</v>
      </c>
      <c r="C14" s="38"/>
      <c r="D14" s="39"/>
      <c r="E14" s="43">
        <f>'Annahmen162_UadB (Bsp)'!E11</f>
        <v>0</v>
      </c>
      <c r="F14" s="165">
        <f>(F11+F12+F13)*3</f>
        <v>1620</v>
      </c>
      <c r="G14" s="42">
        <f t="shared" si="0"/>
        <v>0</v>
      </c>
      <c r="H14" s="43">
        <v>19</v>
      </c>
      <c r="I14" s="42">
        <f t="shared" si="1"/>
        <v>0</v>
      </c>
      <c r="J14" s="45"/>
      <c r="M14" s="162"/>
      <c r="N14" s="162"/>
    </row>
    <row r="15" spans="1:14" ht="17.649999999999999" customHeight="1" x14ac:dyDescent="0.2">
      <c r="B15" s="37" t="s">
        <v>67</v>
      </c>
      <c r="C15" s="38"/>
      <c r="D15" s="39"/>
      <c r="E15" s="43">
        <f>'Annahmen162_UadB (Bsp)'!E12</f>
        <v>0</v>
      </c>
      <c r="F15" s="165">
        <f>(F11+F12+F13)*2</f>
        <v>1080</v>
      </c>
      <c r="G15" s="42">
        <f t="shared" si="0"/>
        <v>0</v>
      </c>
      <c r="H15" s="43">
        <v>19</v>
      </c>
      <c r="I15" s="42">
        <f t="shared" si="1"/>
        <v>0</v>
      </c>
      <c r="J15" s="45"/>
    </row>
    <row r="16" spans="1:14" ht="17.649999999999999" customHeight="1" x14ac:dyDescent="0.2">
      <c r="B16" s="37" t="s">
        <v>71</v>
      </c>
      <c r="C16" s="38"/>
      <c r="D16" s="39"/>
      <c r="E16" s="43">
        <v>1</v>
      </c>
      <c r="F16" s="165">
        <f>F14</f>
        <v>1620</v>
      </c>
      <c r="G16" s="42">
        <f t="shared" si="0"/>
        <v>1620</v>
      </c>
      <c r="H16" s="43">
        <v>19</v>
      </c>
      <c r="I16" s="42">
        <f t="shared" si="1"/>
        <v>1927.8</v>
      </c>
      <c r="J16" s="45"/>
    </row>
    <row r="17" spans="2:10" ht="17.649999999999999" customHeight="1" x14ac:dyDescent="0.2">
      <c r="B17" s="222" t="s">
        <v>68</v>
      </c>
      <c r="C17" s="38"/>
      <c r="D17" s="39"/>
      <c r="E17" s="43">
        <f>'Annahmen162_UadB (Bsp)'!E10</f>
        <v>0</v>
      </c>
      <c r="F17" s="165">
        <f>F14*0.5</f>
        <v>810</v>
      </c>
      <c r="G17" s="42">
        <f t="shared" si="0"/>
        <v>0</v>
      </c>
      <c r="H17" s="43">
        <v>19</v>
      </c>
      <c r="I17" s="42">
        <f t="shared" si="1"/>
        <v>0</v>
      </c>
      <c r="J17" s="45"/>
    </row>
    <row r="18" spans="2:10" ht="17.649999999999999" customHeight="1" x14ac:dyDescent="0.2">
      <c r="B18" s="37"/>
      <c r="C18" s="46"/>
      <c r="D18" s="219"/>
      <c r="E18" s="47"/>
      <c r="F18" s="48"/>
      <c r="G18" s="42">
        <f t="shared" si="0"/>
        <v>0</v>
      </c>
      <c r="H18" s="49"/>
      <c r="I18" s="42">
        <f t="shared" si="1"/>
        <v>0</v>
      </c>
      <c r="J18" s="45"/>
    </row>
    <row r="19" spans="2:10" ht="17.649999999999999" customHeight="1" x14ac:dyDescent="0.2">
      <c r="B19" s="218"/>
      <c r="C19" s="220"/>
      <c r="D19" s="215"/>
      <c r="E19" s="47"/>
      <c r="F19" s="48"/>
      <c r="G19" s="50">
        <f t="shared" si="0"/>
        <v>0</v>
      </c>
      <c r="H19" s="49"/>
      <c r="I19" s="50">
        <f t="shared" si="1"/>
        <v>0</v>
      </c>
      <c r="J19" s="45"/>
    </row>
    <row r="20" spans="2:10" ht="17.649999999999999" customHeight="1" thickBot="1" x14ac:dyDescent="0.25">
      <c r="B20" s="217"/>
      <c r="C20" s="221"/>
      <c r="D20" s="216"/>
      <c r="E20" s="51"/>
      <c r="F20" s="52"/>
      <c r="G20" s="53">
        <f t="shared" si="0"/>
        <v>0</v>
      </c>
      <c r="H20" s="54"/>
      <c r="I20" s="53">
        <f t="shared" si="1"/>
        <v>0</v>
      </c>
      <c r="J20" s="55"/>
    </row>
    <row r="21" spans="2:10" ht="14.1" customHeight="1" thickBot="1" x14ac:dyDescent="0.25"/>
    <row r="22" spans="2:10" ht="39.950000000000003" customHeight="1" x14ac:dyDescent="0.2">
      <c r="B22" s="56" t="s">
        <v>23</v>
      </c>
      <c r="C22" s="57"/>
      <c r="D22" s="24"/>
      <c r="E22" s="58" t="s">
        <v>24</v>
      </c>
      <c r="F22" s="58" t="s">
        <v>25</v>
      </c>
      <c r="G22" s="26"/>
      <c r="H22" s="25"/>
      <c r="I22" s="25"/>
      <c r="J22" s="59">
        <f>SUM(G23:G30)</f>
        <v>5909.3158878504673</v>
      </c>
    </row>
    <row r="23" spans="2:10" ht="17.649999999999999" customHeight="1" x14ac:dyDescent="0.2">
      <c r="B23" s="60" t="s">
        <v>87</v>
      </c>
      <c r="C23" s="61"/>
      <c r="D23" s="62"/>
      <c r="E23" s="63">
        <v>3</v>
      </c>
      <c r="F23" s="166">
        <f>(F11+F12+F13)</f>
        <v>540</v>
      </c>
      <c r="G23" s="34">
        <f t="shared" ref="G23:G30" si="2">+F23*E23</f>
        <v>1620</v>
      </c>
      <c r="H23" s="35">
        <v>19</v>
      </c>
      <c r="I23" s="34">
        <f t="shared" ref="I23:I30" si="3">+G23*(1+H23%)</f>
        <v>1927.8</v>
      </c>
      <c r="J23" s="36"/>
    </row>
    <row r="24" spans="2:10" ht="17.649999999999999" customHeight="1" x14ac:dyDescent="0.2">
      <c r="B24" s="65" t="s">
        <v>88</v>
      </c>
      <c r="C24" s="61"/>
      <c r="D24" s="62"/>
      <c r="E24" s="63">
        <v>1</v>
      </c>
      <c r="F24" s="166">
        <f>SUM(F11:F13)</f>
        <v>540</v>
      </c>
      <c r="G24" s="34">
        <f t="shared" si="2"/>
        <v>540</v>
      </c>
      <c r="H24" s="163">
        <v>7</v>
      </c>
      <c r="I24" s="34">
        <f t="shared" si="3"/>
        <v>577.80000000000007</v>
      </c>
      <c r="J24" s="36"/>
    </row>
    <row r="25" spans="2:10" ht="17.649999999999999" customHeight="1" x14ac:dyDescent="0.2">
      <c r="B25" s="65" t="s">
        <v>26</v>
      </c>
      <c r="C25" s="66"/>
      <c r="D25" s="67"/>
      <c r="E25" s="68">
        <v>2</v>
      </c>
      <c r="F25" s="167">
        <f>F15</f>
        <v>1080</v>
      </c>
      <c r="G25" s="50">
        <f t="shared" si="2"/>
        <v>2160</v>
      </c>
      <c r="H25" s="43">
        <f>H23</f>
        <v>19</v>
      </c>
      <c r="I25" s="42">
        <f t="shared" si="3"/>
        <v>2570.4</v>
      </c>
      <c r="J25" s="36" t="s">
        <v>21</v>
      </c>
    </row>
    <row r="26" spans="2:10" ht="17.649999999999999" customHeight="1" x14ac:dyDescent="0.2">
      <c r="B26" s="65" t="s">
        <v>27</v>
      </c>
      <c r="C26" s="66"/>
      <c r="D26" s="67"/>
      <c r="E26" s="68"/>
      <c r="F26" s="167"/>
      <c r="G26" s="50">
        <f t="shared" si="2"/>
        <v>0</v>
      </c>
      <c r="H26" s="43"/>
      <c r="I26" s="42">
        <f t="shared" si="3"/>
        <v>0</v>
      </c>
      <c r="J26" s="44">
        <f>SUM(I23:I30)</f>
        <v>6722.0158878504672</v>
      </c>
    </row>
    <row r="27" spans="2:10" ht="17.649999999999999" customHeight="1" x14ac:dyDescent="0.2">
      <c r="B27" s="65" t="s">
        <v>28</v>
      </c>
      <c r="C27" s="66"/>
      <c r="D27" s="150" t="s">
        <v>69</v>
      </c>
      <c r="E27" s="170">
        <f>(E14*0.4)</f>
        <v>0</v>
      </c>
      <c r="F27" s="167">
        <f>F14</f>
        <v>1620</v>
      </c>
      <c r="G27" s="50">
        <f t="shared" si="2"/>
        <v>0</v>
      </c>
      <c r="H27" s="43">
        <v>7</v>
      </c>
      <c r="I27" s="42">
        <f t="shared" si="3"/>
        <v>0</v>
      </c>
      <c r="J27" s="45"/>
    </row>
    <row r="28" spans="2:10" ht="17.649999999999999" customHeight="1" x14ac:dyDescent="0.2">
      <c r="B28" s="70"/>
      <c r="C28" s="66"/>
      <c r="D28" s="150" t="s">
        <v>70</v>
      </c>
      <c r="E28" s="170">
        <f>E15*0.5</f>
        <v>0</v>
      </c>
      <c r="F28" s="167">
        <f>F15</f>
        <v>1080</v>
      </c>
      <c r="G28" s="50">
        <f t="shared" si="2"/>
        <v>0</v>
      </c>
      <c r="H28" s="43">
        <v>7</v>
      </c>
      <c r="I28" s="42">
        <f t="shared" si="3"/>
        <v>0</v>
      </c>
      <c r="J28" s="45"/>
    </row>
    <row r="29" spans="2:10" ht="17.649999999999999" customHeight="1" x14ac:dyDescent="0.2">
      <c r="B29" s="70"/>
      <c r="C29" s="71"/>
      <c r="D29" s="151" t="s">
        <v>72</v>
      </c>
      <c r="E29" s="171">
        <f>E16*0.5</f>
        <v>0.5</v>
      </c>
      <c r="F29" s="168">
        <f>F16</f>
        <v>1620</v>
      </c>
      <c r="G29" s="42">
        <f t="shared" si="2"/>
        <v>810</v>
      </c>
      <c r="H29" s="43">
        <v>7</v>
      </c>
      <c r="I29" s="42">
        <f t="shared" si="3"/>
        <v>866.7</v>
      </c>
      <c r="J29" s="45"/>
    </row>
    <row r="30" spans="2:10" ht="17.649999999999999" customHeight="1" thickBot="1" x14ac:dyDescent="0.25">
      <c r="B30" s="74" t="s">
        <v>29</v>
      </c>
      <c r="C30" s="75"/>
      <c r="D30" s="152" t="s">
        <v>86</v>
      </c>
      <c r="E30" s="172">
        <v>0.02</v>
      </c>
      <c r="F30" s="169">
        <f>J10</f>
        <v>38965.794392523363</v>
      </c>
      <c r="G30" s="78">
        <f t="shared" si="2"/>
        <v>779.31588785046733</v>
      </c>
      <c r="H30" s="79"/>
      <c r="I30" s="78">
        <f t="shared" si="3"/>
        <v>779.31588785046733</v>
      </c>
      <c r="J30" s="55"/>
    </row>
    <row r="31" spans="2:10" ht="14.1" customHeight="1" thickBot="1" x14ac:dyDescent="0.25"/>
    <row r="32" spans="2:10" ht="24.95" customHeight="1" thickBot="1" x14ac:dyDescent="0.25">
      <c r="B32" s="207" t="s">
        <v>30</v>
      </c>
      <c r="C32" s="208"/>
      <c r="D32" s="208"/>
      <c r="E32" s="80"/>
      <c r="F32" s="80"/>
      <c r="G32" s="80"/>
      <c r="H32" s="80"/>
      <c r="I32" s="80" t="s">
        <v>31</v>
      </c>
      <c r="J32" s="81">
        <f>+J10-J22</f>
        <v>33056.478504672894</v>
      </c>
    </row>
    <row r="33" spans="1:11" ht="24.95" customHeight="1" thickBot="1" x14ac:dyDescent="0.25">
      <c r="B33" s="209"/>
      <c r="C33" s="210"/>
      <c r="D33" s="210"/>
      <c r="E33" s="82"/>
      <c r="F33" s="82"/>
      <c r="G33" s="82"/>
      <c r="H33" s="82"/>
      <c r="I33" s="82" t="s">
        <v>32</v>
      </c>
      <c r="J33" s="81">
        <f>+J13-J26</f>
        <v>35165.784112149537</v>
      </c>
    </row>
    <row r="34" spans="1:11" ht="14.1" customHeight="1" thickBot="1" x14ac:dyDescent="0.25"/>
    <row r="35" spans="1:11" ht="17.649999999999999" customHeight="1" x14ac:dyDescent="0.2">
      <c r="B35" s="83" t="s">
        <v>33</v>
      </c>
      <c r="C35" s="80"/>
      <c r="D35" s="14"/>
      <c r="E35" s="14"/>
      <c r="F35" s="14"/>
      <c r="G35" s="14"/>
      <c r="H35" s="15"/>
      <c r="I35" s="15"/>
      <c r="J35" s="84">
        <v>0</v>
      </c>
    </row>
    <row r="36" spans="1:11" ht="17.649999999999999" customHeight="1" x14ac:dyDescent="0.2">
      <c r="A36" s="85"/>
      <c r="B36" s="86"/>
      <c r="C36" s="87"/>
      <c r="D36" s="88" t="s">
        <v>17</v>
      </c>
      <c r="E36" s="88" t="s">
        <v>20</v>
      </c>
      <c r="F36" s="88" t="s">
        <v>20</v>
      </c>
      <c r="G36" s="88" t="s">
        <v>17</v>
      </c>
      <c r="H36" s="89"/>
      <c r="I36" s="89"/>
      <c r="J36" s="28">
        <f>SUM(G38:G47)</f>
        <v>16250</v>
      </c>
      <c r="K36" s="85"/>
    </row>
    <row r="37" spans="1:11" ht="17.649999999999999" customHeight="1" x14ac:dyDescent="0.2">
      <c r="A37" s="85"/>
      <c r="B37" s="90"/>
      <c r="C37" s="91"/>
      <c r="D37" s="92" t="s">
        <v>34</v>
      </c>
      <c r="E37" s="93" t="s">
        <v>35</v>
      </c>
      <c r="F37" s="94" t="s">
        <v>36</v>
      </c>
      <c r="G37" s="95"/>
      <c r="H37" s="96"/>
      <c r="I37" s="96"/>
      <c r="J37" s="36"/>
      <c r="K37" s="85"/>
    </row>
    <row r="38" spans="1:11" ht="17.649999999999999" customHeight="1" x14ac:dyDescent="0.2">
      <c r="B38" s="60" t="s">
        <v>37</v>
      </c>
      <c r="C38" s="97" t="s">
        <v>38</v>
      </c>
      <c r="D38" s="33">
        <v>105000</v>
      </c>
      <c r="E38" s="98">
        <v>7.0000000000000007E-2</v>
      </c>
      <c r="F38" s="99">
        <v>0.02</v>
      </c>
      <c r="G38" s="34">
        <f>+D38*E38+D38*F38</f>
        <v>9450</v>
      </c>
      <c r="H38" s="35">
        <v>19</v>
      </c>
      <c r="I38" s="34">
        <f t="shared" ref="I38:I47" si="4">+G38*(1+H38%)</f>
        <v>11245.5</v>
      </c>
      <c r="J38" s="36" t="s">
        <v>21</v>
      </c>
    </row>
    <row r="39" spans="1:11" ht="17.649999999999999" customHeight="1" x14ac:dyDescent="0.2">
      <c r="B39" s="65"/>
      <c r="C39" s="100" t="s">
        <v>39</v>
      </c>
      <c r="D39" s="48">
        <v>40000</v>
      </c>
      <c r="E39" s="101">
        <v>0.1</v>
      </c>
      <c r="F39" s="102">
        <v>0.02</v>
      </c>
      <c r="G39" s="34">
        <f>+D39*E39+D39*F39</f>
        <v>4800</v>
      </c>
      <c r="H39" s="43">
        <f>$H$38</f>
        <v>19</v>
      </c>
      <c r="I39" s="42">
        <f t="shared" si="4"/>
        <v>5712</v>
      </c>
      <c r="J39" s="44">
        <f>SUM(I38:I47)</f>
        <v>19299.5</v>
      </c>
    </row>
    <row r="40" spans="1:11" ht="17.649999999999999" customHeight="1" x14ac:dyDescent="0.2">
      <c r="A40" s="103"/>
      <c r="B40" s="65"/>
      <c r="C40" s="104" t="s">
        <v>40</v>
      </c>
      <c r="D40" s="48">
        <v>5000</v>
      </c>
      <c r="E40" s="101">
        <v>0.05</v>
      </c>
      <c r="F40" s="102">
        <v>0.01</v>
      </c>
      <c r="G40" s="34">
        <f>+D40*E40+D40*F40</f>
        <v>300</v>
      </c>
      <c r="H40" s="43">
        <f>$H$38</f>
        <v>19</v>
      </c>
      <c r="I40" s="42">
        <f t="shared" si="4"/>
        <v>357</v>
      </c>
      <c r="J40" s="45"/>
    </row>
    <row r="41" spans="1:11" ht="17.649999999999999" customHeight="1" x14ac:dyDescent="0.2">
      <c r="A41" s="103"/>
      <c r="B41" s="65"/>
      <c r="C41" s="105" t="s">
        <v>41</v>
      </c>
      <c r="D41" s="106">
        <v>2000</v>
      </c>
      <c r="E41" s="107">
        <v>0.1</v>
      </c>
      <c r="F41" s="108"/>
      <c r="G41" s="34">
        <f>+D41*E41+D41*F41</f>
        <v>200</v>
      </c>
      <c r="H41" s="43">
        <f>$H$38</f>
        <v>19</v>
      </c>
      <c r="I41" s="42">
        <f t="shared" si="4"/>
        <v>238</v>
      </c>
      <c r="J41" s="45"/>
    </row>
    <row r="42" spans="1:11" ht="17.649999999999999" customHeight="1" x14ac:dyDescent="0.2">
      <c r="A42" s="103"/>
      <c r="B42" s="65" t="s">
        <v>42</v>
      </c>
      <c r="C42" s="109"/>
      <c r="D42" s="110"/>
      <c r="E42" s="111"/>
      <c r="F42" s="112"/>
      <c r="G42" s="113">
        <v>300</v>
      </c>
      <c r="H42" s="43">
        <v>19</v>
      </c>
      <c r="I42" s="42">
        <f t="shared" si="4"/>
        <v>357</v>
      </c>
      <c r="J42" s="45"/>
    </row>
    <row r="43" spans="1:11" ht="17.649999999999999" customHeight="1" x14ac:dyDescent="0.2">
      <c r="A43" s="103"/>
      <c r="B43" s="65" t="s">
        <v>43</v>
      </c>
      <c r="C43" s="114"/>
      <c r="D43" s="115"/>
      <c r="E43" s="116"/>
      <c r="F43" s="117"/>
      <c r="G43" s="113">
        <v>1000</v>
      </c>
      <c r="H43" s="43">
        <v>19</v>
      </c>
      <c r="I43" s="42">
        <f t="shared" si="4"/>
        <v>1190</v>
      </c>
      <c r="J43" s="45"/>
    </row>
    <row r="44" spans="1:11" ht="17.649999999999999" customHeight="1" x14ac:dyDescent="0.2">
      <c r="A44" s="103"/>
      <c r="B44" s="65" t="s">
        <v>44</v>
      </c>
      <c r="C44" s="118"/>
      <c r="D44" s="119" t="s">
        <v>73</v>
      </c>
      <c r="E44" s="120"/>
      <c r="F44" s="121"/>
      <c r="G44" s="113">
        <v>200</v>
      </c>
      <c r="H44" s="43">
        <v>0</v>
      </c>
      <c r="I44" s="42">
        <f t="shared" si="4"/>
        <v>200</v>
      </c>
      <c r="J44" s="45"/>
    </row>
    <row r="45" spans="1:11" ht="17.649999999999999" customHeight="1" x14ac:dyDescent="0.2">
      <c r="A45" s="103"/>
      <c r="B45" s="65" t="s">
        <v>90</v>
      </c>
      <c r="C45" s="114"/>
      <c r="D45" s="115"/>
      <c r="E45" s="116"/>
      <c r="F45" s="117"/>
      <c r="G45" s="113"/>
      <c r="H45" s="43"/>
      <c r="I45" s="42"/>
      <c r="J45" s="45"/>
    </row>
    <row r="46" spans="1:11" ht="17.649999999999999" customHeight="1" x14ac:dyDescent="0.2">
      <c r="A46" s="103"/>
      <c r="B46" s="122" t="s">
        <v>45</v>
      </c>
      <c r="C46" s="118"/>
      <c r="D46" s="119"/>
      <c r="E46" s="120"/>
      <c r="F46" s="121"/>
      <c r="G46" s="123"/>
      <c r="H46" s="43"/>
      <c r="I46" s="42"/>
      <c r="J46" s="45"/>
    </row>
    <row r="47" spans="1:11" ht="17.649999999999999" customHeight="1" thickBot="1" x14ac:dyDescent="0.25">
      <c r="A47" s="103"/>
      <c r="B47" s="74" t="s">
        <v>29</v>
      </c>
      <c r="C47" s="124"/>
      <c r="D47" s="125"/>
      <c r="E47" s="126"/>
      <c r="F47" s="127"/>
      <c r="G47" s="128"/>
      <c r="H47" s="79"/>
      <c r="I47" s="78">
        <f t="shared" si="4"/>
        <v>0</v>
      </c>
      <c r="J47" s="55"/>
    </row>
    <row r="48" spans="1:11" ht="14.1" customHeight="1" thickBot="1" x14ac:dyDescent="0.25">
      <c r="A48" s="103"/>
      <c r="G48" s="129"/>
      <c r="H48" s="129"/>
      <c r="I48" s="129"/>
      <c r="J48" s="129"/>
    </row>
    <row r="49" spans="1:10" ht="24.95" customHeight="1" thickTop="1" thickBot="1" x14ac:dyDescent="0.25">
      <c r="A49" s="103"/>
      <c r="B49" s="211" t="s">
        <v>46</v>
      </c>
      <c r="C49" s="212"/>
      <c r="D49" s="130"/>
      <c r="E49" s="130"/>
      <c r="F49" s="130"/>
      <c r="G49" s="131"/>
      <c r="H49" s="131"/>
      <c r="I49" s="132" t="s">
        <v>31</v>
      </c>
      <c r="J49" s="133">
        <f>+J32-J36</f>
        <v>16806.478504672894</v>
      </c>
    </row>
    <row r="50" spans="1:10" ht="24.95" customHeight="1" thickTop="1" thickBot="1" x14ac:dyDescent="0.25">
      <c r="A50" s="103"/>
      <c r="B50" s="213"/>
      <c r="C50" s="214"/>
      <c r="D50" s="134"/>
      <c r="E50" s="134"/>
      <c r="F50" s="134"/>
      <c r="G50" s="135"/>
      <c r="H50" s="135"/>
      <c r="I50" s="136" t="s">
        <v>32</v>
      </c>
      <c r="J50" s="133">
        <f>+J33-J39</f>
        <v>15866.284112149537</v>
      </c>
    </row>
    <row r="51" spans="1:10" ht="15" customHeight="1" thickTop="1" x14ac:dyDescent="0.2">
      <c r="A51" s="103"/>
      <c r="E51" s="137" t="s">
        <v>10</v>
      </c>
      <c r="F51" s="138" t="s">
        <v>47</v>
      </c>
      <c r="G51" s="139" t="s">
        <v>48</v>
      </c>
      <c r="H51" s="140"/>
      <c r="I51" s="140"/>
    </row>
    <row r="52" spans="1:10" ht="15.95" customHeight="1" x14ac:dyDescent="0.2">
      <c r="A52" s="103"/>
      <c r="B52" s="141" t="s">
        <v>49</v>
      </c>
      <c r="C52" s="142"/>
      <c r="D52" s="142"/>
      <c r="E52" s="143">
        <f>SUM(F11:F13)</f>
        <v>540</v>
      </c>
      <c r="F52" s="144">
        <f>'Annahmen162_UadB (Bsp)'!H31</f>
        <v>1</v>
      </c>
      <c r="G52" s="145">
        <f>+F52*E52</f>
        <v>540</v>
      </c>
      <c r="H52" s="174"/>
      <c r="I52" s="146"/>
      <c r="J52" s="147"/>
    </row>
    <row r="53" spans="1:10" ht="10.15" customHeight="1" thickBot="1" x14ac:dyDescent="0.25">
      <c r="A53" s="103"/>
    </row>
    <row r="54" spans="1:10" x14ac:dyDescent="0.2">
      <c r="B54" s="175" t="s">
        <v>92</v>
      </c>
      <c r="C54" s="24"/>
      <c r="D54" s="24"/>
      <c r="E54" s="176"/>
      <c r="F54" s="177" t="s">
        <v>93</v>
      </c>
      <c r="G54" s="177" t="s">
        <v>94</v>
      </c>
      <c r="H54" s="178"/>
      <c r="I54" s="179"/>
      <c r="J54" s="180" t="s">
        <v>95</v>
      </c>
    </row>
    <row r="55" spans="1:10" x14ac:dyDescent="0.2">
      <c r="B55" s="181" t="s">
        <v>96</v>
      </c>
      <c r="C55" s="142"/>
      <c r="D55" s="142"/>
      <c r="E55" s="147"/>
      <c r="F55" s="182">
        <v>0.03</v>
      </c>
      <c r="G55" s="183">
        <v>150000</v>
      </c>
      <c r="H55" s="184" t="s">
        <v>97</v>
      </c>
      <c r="I55" s="185">
        <f>G55*F55/2</f>
        <v>2250</v>
      </c>
      <c r="J55" s="186"/>
    </row>
    <row r="56" spans="1:10" ht="15" x14ac:dyDescent="0.2">
      <c r="B56" s="181"/>
      <c r="C56" s="142"/>
      <c r="D56" s="142"/>
      <c r="E56" s="187" t="s">
        <v>98</v>
      </c>
      <c r="F56" s="188"/>
      <c r="G56" s="189"/>
      <c r="H56" s="190" t="s">
        <v>99</v>
      </c>
      <c r="I56" s="185">
        <f>J49-I55</f>
        <v>14556.478504672894</v>
      </c>
      <c r="J56" s="191">
        <f>IF(G52&lt;&gt;0,ROUND(I56/G52,2),0)</f>
        <v>26.96</v>
      </c>
    </row>
    <row r="57" spans="1:10" x14ac:dyDescent="0.2">
      <c r="B57" s="181" t="s">
        <v>125</v>
      </c>
      <c r="C57" s="142"/>
      <c r="D57" s="142"/>
      <c r="F57" s="192">
        <v>15</v>
      </c>
      <c r="G57" s="193" t="s">
        <v>101</v>
      </c>
      <c r="H57" s="184" t="s">
        <v>97</v>
      </c>
      <c r="I57" s="185">
        <f>+F57*G52</f>
        <v>8100</v>
      </c>
      <c r="J57" s="194"/>
    </row>
    <row r="58" spans="1:10" ht="15.75" thickBot="1" x14ac:dyDescent="0.25">
      <c r="B58" s="195"/>
      <c r="C58" s="196"/>
      <c r="D58" s="196"/>
      <c r="E58" s="197" t="s">
        <v>102</v>
      </c>
      <c r="F58" s="198" t="s">
        <v>103</v>
      </c>
      <c r="G58" s="199">
        <f>G55/2</f>
        <v>75000</v>
      </c>
      <c r="H58" s="200" t="s">
        <v>99</v>
      </c>
      <c r="I58" s="199">
        <f>+J49-I57</f>
        <v>8706.4785046728939</v>
      </c>
      <c r="J58" s="201">
        <f>IF(G58&lt;&gt;0,ROUND(I58/G58,2),0)</f>
        <v>0.12</v>
      </c>
    </row>
    <row r="59" spans="1:10" ht="12.95" customHeight="1" x14ac:dyDescent="0.2">
      <c r="A59" s="103"/>
    </row>
    <row r="60" spans="1:10" ht="12.95" customHeight="1" x14ac:dyDescent="0.2">
      <c r="A60" s="103"/>
    </row>
  </sheetData>
  <mergeCells count="3">
    <mergeCell ref="E6:F6"/>
    <mergeCell ref="B49:C50"/>
    <mergeCell ref="B32:D33"/>
  </mergeCells>
  <phoneticPr fontId="0" type="noConversion"/>
  <pageMargins left="0.78740157480314965" right="0.59055118110236227" top="0.3" bottom="0.32" header="0.31496062992125984" footer="0.31496062992125984"/>
  <pageSetup paperSize="9" scale="75" fitToHeight="6" orientation="portrait" horizontalDpi="1200" verticalDpi="1200" r:id="rId1"/>
  <headerFooter alignWithMargins="0">
    <oddFooter>&amp;L&amp;"Arial,Fett Kursiv"LEL &amp;"Arial,Standard"&amp;9Schwäbisch Gmünd, Abt.2&amp;R&amp;9 162UadB</oddFooter>
  </headerFooter>
  <colBreaks count="2" manualBreakCount="2">
    <brk id="11" max="100" man="1"/>
    <brk id="20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Nr162_UadB</vt:lpstr>
      <vt:lpstr>Annahmen162_UadB (Bsp)</vt:lpstr>
      <vt:lpstr>162_UadB (Bsp)</vt:lpstr>
      <vt:lpstr>'162_UadB (Bsp)'!Druckbereich</vt:lpstr>
      <vt:lpstr>'162_UadB (Bsp)'!Ende06</vt:lpstr>
      <vt:lpstr>'162_UadB (Bsp)'!Start01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Abele</dc:creator>
  <cp:lastModifiedBy>Schroeder, Gudrun (LEL-SG)</cp:lastModifiedBy>
  <cp:lastPrinted>2020-06-16T09:03:43Z</cp:lastPrinted>
  <dcterms:created xsi:type="dcterms:W3CDTF">2007-05-16T06:23:17Z</dcterms:created>
  <dcterms:modified xsi:type="dcterms:W3CDTF">2020-06-25T07:15:33Z</dcterms:modified>
</cp:coreProperties>
</file>